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9435" windowHeight="4965" tabRatio="581" firstSheet="1" activeTab="1"/>
  </bookViews>
  <sheets>
    <sheet name="0000000000000" sheetId="1" state="veryHidden" r:id="rId1"/>
    <sheet name="1.sz. melléklet" sheetId="46" r:id="rId2"/>
    <sheet name="2.sz.melléklet" sheetId="55" r:id="rId3"/>
    <sheet name="3.sz.melléklet" sheetId="54" r:id="rId4"/>
    <sheet name="4. sz.melléklet" sheetId="56" r:id="rId5"/>
    <sheet name="5. sz.melléklet" sheetId="43" r:id="rId6"/>
    <sheet name="5.a.sz. melléklet" sheetId="45" r:id="rId7"/>
    <sheet name="5.b.sz. melléklet" sheetId="3" r:id="rId8"/>
    <sheet name="6. sz.melléklet" sheetId="44" r:id="rId9"/>
    <sheet name="6.a.sz. melléklet" sheetId="9" r:id="rId10"/>
    <sheet name="6.b.sz.melléklet" sheetId="8" r:id="rId11"/>
    <sheet name="6.c.sz. melléklet" sheetId="34" r:id="rId12"/>
    <sheet name="7.sz.melléklet" sheetId="49" r:id="rId13"/>
    <sheet name="8.sz. melléklet" sheetId="31" r:id="rId14"/>
    <sheet name="9.sz. melléklet" sheetId="35" r:id="rId15"/>
    <sheet name="10.sz. melléklet " sheetId="47" r:id="rId16"/>
    <sheet name="11.sz.melléklet" sheetId="50" r:id="rId17"/>
    <sheet name="11.a.sz.melléklet" sheetId="53" r:id="rId18"/>
    <sheet name="12.sz.melléklet" sheetId="10" r:id="rId19"/>
    <sheet name="12.a.sz.melléklet" sheetId="52" r:id="rId20"/>
    <sheet name="13.sz.melléklet" sheetId="41" r:id="rId21"/>
    <sheet name="13.a.sz.melléklet" sheetId="58" r:id="rId22"/>
    <sheet name="14.sz.melléklet" sheetId="38" r:id="rId23"/>
    <sheet name="14.a.sz. melléklet" sheetId="59" r:id="rId24"/>
    <sheet name="15.sz.melléklet" sheetId="39" r:id="rId25"/>
    <sheet name="15.a. sz. melléklet" sheetId="60" r:id="rId26"/>
    <sheet name="16.sz. melléklet" sheetId="40" r:id="rId27"/>
    <sheet name="16.a.sz. melléklet" sheetId="61" r:id="rId28"/>
    <sheet name="17. sz.melléklet" sheetId="21" r:id="rId29"/>
    <sheet name="18.sz.melléklet" sheetId="51" r:id="rId30"/>
  </sheets>
  <definedNames>
    <definedName name="_xlnm.Print_Titles" localSheetId="8">'6. sz.melléklet'!$3:$3</definedName>
    <definedName name="_xlnm.Print_Area" localSheetId="1">'1.sz. melléklet'!$A$1:$G$29</definedName>
    <definedName name="_xlnm.Print_Area" localSheetId="15">'10.sz. melléklet '!$A$1:$J$8</definedName>
    <definedName name="_xlnm.Print_Area" localSheetId="28">'17. sz.melléklet'!$A$1:$N$103</definedName>
    <definedName name="_xlnm.Print_Area" localSheetId="4">'4. sz.melléklet'!$A$1:$N$32</definedName>
    <definedName name="_xlnm.Print_Area" localSheetId="5">'5. sz.melléklet'!$A$1:$D$46</definedName>
    <definedName name="_xlnm.Print_Area" localSheetId="7">'5.b.sz. melléklet'!$A$1:$E$20</definedName>
    <definedName name="_xlnm.Print_Area" localSheetId="13">'8.sz. melléklet'!$A$1:$G$61</definedName>
    <definedName name="_xlnm.Print_Area" localSheetId="14">'9.sz. melléklet'!$A$1:$J$23</definedName>
    <definedName name="sora__5" localSheetId="17">'11.a.sz.melléklet'!$A$15</definedName>
    <definedName name="sora__5" localSheetId="16">'11.sz.melléklet'!$A$14</definedName>
    <definedName name="sora__6" localSheetId="17">'11.a.sz.melléklet'!#REF!</definedName>
    <definedName name="sora__6" localSheetId="16">'11.sz.melléklet'!#REF!</definedName>
    <definedName name="sora__7" localSheetId="17">'11.a.sz.melléklet'!#REF!</definedName>
    <definedName name="sora__7" localSheetId="16">'11.sz.melléklet'!#REF!</definedName>
    <definedName name="sora__8" localSheetId="17">'11.a.sz.melléklet'!#REF!</definedName>
    <definedName name="sora__8" localSheetId="16">'11.sz.melléklet'!#REF!</definedName>
    <definedName name="sora__9" localSheetId="17">'11.a.sz.melléklet'!#REF!</definedName>
    <definedName name="sora__9" localSheetId="16">'11.sz.melléklet'!#REF!</definedName>
    <definedName name="sora__a" localSheetId="17">'11.a.sz.melléklet'!#REF!</definedName>
    <definedName name="sora__a" localSheetId="16">'11.sz.melléklet'!#REF!</definedName>
    <definedName name="sora__b" localSheetId="17">'11.a.sz.melléklet'!#REF!</definedName>
    <definedName name="sora__b" localSheetId="16">'11.sz.melléklet'!#REF!</definedName>
  </definedNames>
  <calcPr calcId="125725"/>
</workbook>
</file>

<file path=xl/calcChain.xml><?xml version="1.0" encoding="utf-8"?>
<calcChain xmlns="http://schemas.openxmlformats.org/spreadsheetml/2006/main">
  <c r="I26" i="44"/>
  <c r="B6" i="8"/>
  <c r="E5" i="44"/>
  <c r="G20" i="21"/>
  <c r="E35" i="49"/>
  <c r="E36"/>
  <c r="E44" i="55"/>
  <c r="E43"/>
  <c r="I5" i="58"/>
  <c r="D22" i="56"/>
  <c r="F22"/>
  <c r="H22"/>
  <c r="I22"/>
  <c r="J22"/>
  <c r="K22"/>
  <c r="L22"/>
  <c r="M22"/>
  <c r="N22"/>
  <c r="C22"/>
  <c r="D21"/>
  <c r="E21"/>
  <c r="H21"/>
  <c r="I21"/>
  <c r="J21"/>
  <c r="K21"/>
  <c r="L21"/>
  <c r="M21"/>
  <c r="N21"/>
  <c r="C21"/>
  <c r="C15"/>
  <c r="D15"/>
  <c r="E15"/>
  <c r="F15"/>
  <c r="G15"/>
  <c r="H15"/>
  <c r="I15"/>
  <c r="J15"/>
  <c r="K15"/>
  <c r="L15"/>
  <c r="M15"/>
  <c r="N15"/>
  <c r="D12"/>
  <c r="E12"/>
  <c r="F12"/>
  <c r="G12"/>
  <c r="H12"/>
  <c r="I12"/>
  <c r="J12"/>
  <c r="K12"/>
  <c r="L12"/>
  <c r="M12"/>
  <c r="N12"/>
  <c r="C12"/>
  <c r="D11"/>
  <c r="E11"/>
  <c r="F11"/>
  <c r="G11"/>
  <c r="H11"/>
  <c r="I11"/>
  <c r="J11"/>
  <c r="K11"/>
  <c r="L11"/>
  <c r="M11"/>
  <c r="N11"/>
  <c r="C11"/>
  <c r="D9"/>
  <c r="E9"/>
  <c r="F9"/>
  <c r="G9"/>
  <c r="H9"/>
  <c r="I9"/>
  <c r="J9"/>
  <c r="K9"/>
  <c r="L9"/>
  <c r="M9"/>
  <c r="N9"/>
  <c r="D14"/>
  <c r="E14"/>
  <c r="F8" i="31" l="1"/>
  <c r="D25" i="56"/>
  <c r="E25"/>
  <c r="F25"/>
  <c r="G25"/>
  <c r="H25"/>
  <c r="I25"/>
  <c r="J25"/>
  <c r="K25"/>
  <c r="L25"/>
  <c r="M25"/>
  <c r="C25"/>
  <c r="D24"/>
  <c r="E24"/>
  <c r="F24"/>
  <c r="G24"/>
  <c r="H24"/>
  <c r="I24"/>
  <c r="J24"/>
  <c r="K24"/>
  <c r="L24"/>
  <c r="M24"/>
  <c r="N24"/>
  <c r="C24"/>
  <c r="D23"/>
  <c r="E23"/>
  <c r="F23"/>
  <c r="G23"/>
  <c r="H23"/>
  <c r="I23"/>
  <c r="J23"/>
  <c r="K23"/>
  <c r="L23"/>
  <c r="M23"/>
  <c r="N23"/>
  <c r="C23"/>
  <c r="B11" i="46"/>
  <c r="B14" i="21" s="1"/>
  <c r="E12"/>
  <c r="D12"/>
  <c r="M12"/>
  <c r="L12"/>
  <c r="K12"/>
  <c r="J12"/>
  <c r="I12"/>
  <c r="H12"/>
  <c r="G12"/>
  <c r="F12"/>
  <c r="C12"/>
  <c r="I16" i="50"/>
  <c r="H70" i="49"/>
  <c r="E70"/>
  <c r="H69"/>
  <c r="E69"/>
  <c r="D69"/>
  <c r="C69"/>
  <c r="H68"/>
  <c r="E68"/>
  <c r="E67"/>
  <c r="D67"/>
  <c r="C67"/>
  <c r="E66"/>
  <c r="E65"/>
  <c r="D65"/>
  <c r="C65"/>
  <c r="E64"/>
  <c r="L59"/>
  <c r="F57"/>
  <c r="F56"/>
  <c r="F55"/>
  <c r="F54"/>
  <c r="F53"/>
  <c r="E52"/>
  <c r="D52"/>
  <c r="C52"/>
  <c r="E51"/>
  <c r="E48"/>
  <c r="E45"/>
  <c r="D45"/>
  <c r="C45"/>
  <c r="D44"/>
  <c r="C44"/>
  <c r="E43"/>
  <c r="D43"/>
  <c r="C43"/>
  <c r="E41"/>
  <c r="E40"/>
  <c r="E38"/>
  <c r="E37"/>
  <c r="E33"/>
  <c r="E32"/>
  <c r="D32"/>
  <c r="C32"/>
  <c r="C17"/>
  <c r="L17" s="1"/>
  <c r="C26"/>
  <c r="F25"/>
  <c r="D25"/>
  <c r="C25"/>
  <c r="C20"/>
  <c r="C19"/>
  <c r="F16"/>
  <c r="F15"/>
  <c r="F22" s="1"/>
  <c r="C14"/>
  <c r="C13"/>
  <c r="C7"/>
  <c r="D6"/>
  <c r="D22" s="1"/>
  <c r="C5"/>
  <c r="H47" i="55"/>
  <c r="E47"/>
  <c r="D47"/>
  <c r="C47"/>
  <c r="H88"/>
  <c r="E88"/>
  <c r="H87"/>
  <c r="D87"/>
  <c r="C87"/>
  <c r="E87"/>
  <c r="H86"/>
  <c r="E86"/>
  <c r="E85"/>
  <c r="D85"/>
  <c r="C85"/>
  <c r="E84"/>
  <c r="E83"/>
  <c r="D83"/>
  <c r="C83"/>
  <c r="D82"/>
  <c r="C82"/>
  <c r="E81"/>
  <c r="D81"/>
  <c r="C81"/>
  <c r="H80"/>
  <c r="E80"/>
  <c r="D80"/>
  <c r="C80"/>
  <c r="H76"/>
  <c r="E76"/>
  <c r="D76"/>
  <c r="C76"/>
  <c r="L72"/>
  <c r="F70"/>
  <c r="F69"/>
  <c r="F68"/>
  <c r="F67"/>
  <c r="F66"/>
  <c r="E65"/>
  <c r="D65"/>
  <c r="C65"/>
  <c r="E64"/>
  <c r="H63"/>
  <c r="E63"/>
  <c r="D63"/>
  <c r="C63"/>
  <c r="E62"/>
  <c r="D62"/>
  <c r="E61"/>
  <c r="D61"/>
  <c r="C61"/>
  <c r="E58"/>
  <c r="H57"/>
  <c r="E57"/>
  <c r="D57"/>
  <c r="C57"/>
  <c r="E56"/>
  <c r="D56"/>
  <c r="C56"/>
  <c r="D53"/>
  <c r="E53"/>
  <c r="C53"/>
  <c r="D52"/>
  <c r="C52"/>
  <c r="E51"/>
  <c r="D51"/>
  <c r="C51"/>
  <c r="E49"/>
  <c r="N49" s="1"/>
  <c r="E48"/>
  <c r="C48"/>
  <c r="E46"/>
  <c r="E45"/>
  <c r="E42"/>
  <c r="H41"/>
  <c r="E41"/>
  <c r="D41"/>
  <c r="C41"/>
  <c r="E40"/>
  <c r="E39"/>
  <c r="D39"/>
  <c r="C39"/>
  <c r="C17"/>
  <c r="C5"/>
  <c r="B7" i="46"/>
  <c r="D6" i="55"/>
  <c r="F31"/>
  <c r="D31"/>
  <c r="C26"/>
  <c r="D26"/>
  <c r="C32"/>
  <c r="C31"/>
  <c r="C22"/>
  <c r="C21"/>
  <c r="C19"/>
  <c r="L19" s="1"/>
  <c r="F16"/>
  <c r="F15"/>
  <c r="C14"/>
  <c r="C13"/>
  <c r="L13" s="1"/>
  <c r="C7"/>
  <c r="C25" i="45"/>
  <c r="L39" i="44"/>
  <c r="I5" i="9"/>
  <c r="I28" s="1"/>
  <c r="H6" i="44" s="1"/>
  <c r="I5" i="61"/>
  <c r="I14" s="1"/>
  <c r="I49" i="49"/>
  <c r="N49" s="1"/>
  <c r="H20" i="44"/>
  <c r="H51" i="55" s="1"/>
  <c r="N51" s="1"/>
  <c r="F21" i="46"/>
  <c r="D69" i="51" s="1"/>
  <c r="D71" s="1"/>
  <c r="E21" i="46"/>
  <c r="D50" i="51" s="1"/>
  <c r="D52" s="1"/>
  <c r="D21" i="46"/>
  <c r="D31" i="51" s="1"/>
  <c r="D33" s="1"/>
  <c r="C21" i="46"/>
  <c r="D12" i="51" s="1"/>
  <c r="D14" s="1"/>
  <c r="E5" i="9"/>
  <c r="D35" i="43"/>
  <c r="B12" i="54" s="1"/>
  <c r="E5" i="61"/>
  <c r="E14" s="1"/>
  <c r="I5" i="60"/>
  <c r="I9" s="1"/>
  <c r="E5"/>
  <c r="E9" s="1"/>
  <c r="I5" i="59"/>
  <c r="I10" s="1"/>
  <c r="E5"/>
  <c r="E10" s="1"/>
  <c r="I14" i="58"/>
  <c r="E5"/>
  <c r="E14" s="1"/>
  <c r="I5" i="44"/>
  <c r="I32" i="49" s="1"/>
  <c r="N32" s="1"/>
  <c r="C21" i="43"/>
  <c r="B9" i="54" s="1"/>
  <c r="H6" i="45"/>
  <c r="H5" i="49" s="1"/>
  <c r="H8" i="45"/>
  <c r="H7" i="49" s="1"/>
  <c r="B24" i="8"/>
  <c r="J27" i="44" s="1"/>
  <c r="J50" i="49" s="1"/>
  <c r="L20" i="45"/>
  <c r="F11"/>
  <c r="C30" i="40"/>
  <c r="C30" i="55" s="1"/>
  <c r="D25" i="40"/>
  <c r="C25"/>
  <c r="F24"/>
  <c r="E24"/>
  <c r="D24"/>
  <c r="C24"/>
  <c r="F21"/>
  <c r="E20"/>
  <c r="E21"/>
  <c r="D21"/>
  <c r="C21"/>
  <c r="D27" i="41"/>
  <c r="C27"/>
  <c r="C28" s="1"/>
  <c r="F20"/>
  <c r="F18"/>
  <c r="E20"/>
  <c r="E18"/>
  <c r="D20"/>
  <c r="D18"/>
  <c r="C20"/>
  <c r="C18"/>
  <c r="C29" i="38"/>
  <c r="E22"/>
  <c r="E21"/>
  <c r="E20"/>
  <c r="F22"/>
  <c r="E23"/>
  <c r="D22"/>
  <c r="D21"/>
  <c r="D20"/>
  <c r="C22"/>
  <c r="C20"/>
  <c r="C27" i="39"/>
  <c r="C26"/>
  <c r="F20"/>
  <c r="F19"/>
  <c r="E20"/>
  <c r="E19"/>
  <c r="D20"/>
  <c r="D19"/>
  <c r="C20"/>
  <c r="C19"/>
  <c r="I23" i="44"/>
  <c r="I46" i="49" s="1"/>
  <c r="N46" s="1"/>
  <c r="I24" i="44"/>
  <c r="I55" i="55" s="1"/>
  <c r="N55" s="1"/>
  <c r="N26" i="44"/>
  <c r="F24" i="55"/>
  <c r="J20"/>
  <c r="J24" s="1"/>
  <c r="K24"/>
  <c r="N42"/>
  <c r="N81"/>
  <c r="N82"/>
  <c r="N83"/>
  <c r="N84"/>
  <c r="N85"/>
  <c r="N86"/>
  <c r="N87"/>
  <c r="N88"/>
  <c r="N80"/>
  <c r="L31"/>
  <c r="L32"/>
  <c r="D34"/>
  <c r="E34"/>
  <c r="F34"/>
  <c r="G34"/>
  <c r="H34"/>
  <c r="I34"/>
  <c r="J34"/>
  <c r="K34"/>
  <c r="N57"/>
  <c r="N56"/>
  <c r="L18"/>
  <c r="L17"/>
  <c r="N61"/>
  <c r="N62"/>
  <c r="N63"/>
  <c r="L21"/>
  <c r="N41"/>
  <c r="N76"/>
  <c r="N43"/>
  <c r="N44"/>
  <c r="N45"/>
  <c r="N46"/>
  <c r="N48"/>
  <c r="N50"/>
  <c r="N52"/>
  <c r="N53"/>
  <c r="N58"/>
  <c r="N64"/>
  <c r="N65"/>
  <c r="N66"/>
  <c r="N67"/>
  <c r="N68"/>
  <c r="N69"/>
  <c r="N70"/>
  <c r="N71"/>
  <c r="D74"/>
  <c r="D77"/>
  <c r="D89"/>
  <c r="E77"/>
  <c r="E89"/>
  <c r="F74"/>
  <c r="F77"/>
  <c r="F89"/>
  <c r="G77"/>
  <c r="G89"/>
  <c r="H77"/>
  <c r="H89"/>
  <c r="I77"/>
  <c r="I89"/>
  <c r="J77"/>
  <c r="J89"/>
  <c r="K77"/>
  <c r="K89"/>
  <c r="L74"/>
  <c r="L77"/>
  <c r="L89"/>
  <c r="M74"/>
  <c r="M77"/>
  <c r="M89"/>
  <c r="N73"/>
  <c r="N77"/>
  <c r="C77"/>
  <c r="C74"/>
  <c r="C89"/>
  <c r="L26"/>
  <c r="L27" s="1"/>
  <c r="L9"/>
  <c r="L10"/>
  <c r="L11"/>
  <c r="L14"/>
  <c r="L15"/>
  <c r="L16"/>
  <c r="L22"/>
  <c r="D27"/>
  <c r="E27"/>
  <c r="F27"/>
  <c r="F35" s="1"/>
  <c r="G27"/>
  <c r="H27"/>
  <c r="I27"/>
  <c r="J27"/>
  <c r="K27"/>
  <c r="K35" s="1"/>
  <c r="C27"/>
  <c r="B18" i="54"/>
  <c r="D19"/>
  <c r="G13" i="46"/>
  <c r="G7"/>
  <c r="G9"/>
  <c r="J24" i="53"/>
  <c r="K24"/>
  <c r="B26" i="46"/>
  <c r="G26" s="1"/>
  <c r="D74" i="51"/>
  <c r="B71"/>
  <c r="D55"/>
  <c r="B52"/>
  <c r="B33"/>
  <c r="D36"/>
  <c r="B14"/>
  <c r="G7" i="41"/>
  <c r="C10" i="38"/>
  <c r="D16" i="46" s="1"/>
  <c r="D24" i="51" s="1"/>
  <c r="D10" i="38"/>
  <c r="D17" i="46" s="1"/>
  <c r="D25" i="51" s="1"/>
  <c r="C8" i="39"/>
  <c r="E16" i="46" s="1"/>
  <c r="D43" i="51" s="1"/>
  <c r="D8" i="39"/>
  <c r="E17" i="46" s="1"/>
  <c r="D44" i="51" s="1"/>
  <c r="G9" i="40"/>
  <c r="C41" i="44"/>
  <c r="F11" i="31" s="1"/>
  <c r="L41" i="44"/>
  <c r="E28" i="9"/>
  <c r="G6" i="40"/>
  <c r="E8" i="39"/>
  <c r="F10" i="38"/>
  <c r="B64" i="21" s="1"/>
  <c r="E64" s="1"/>
  <c r="E22" i="56" s="1"/>
  <c r="E10" i="38"/>
  <c r="D18" i="46" s="1"/>
  <c r="D26" i="51" s="1"/>
  <c r="F44" i="31"/>
  <c r="I47" i="49"/>
  <c r="L19"/>
  <c r="J18"/>
  <c r="L18" s="1"/>
  <c r="L61"/>
  <c r="L10"/>
  <c r="L11"/>
  <c r="L9"/>
  <c r="L13"/>
  <c r="L14"/>
  <c r="L15"/>
  <c r="L16"/>
  <c r="L20"/>
  <c r="L21"/>
  <c r="D28"/>
  <c r="E28"/>
  <c r="F28"/>
  <c r="G28"/>
  <c r="H28"/>
  <c r="I28"/>
  <c r="J28"/>
  <c r="K28"/>
  <c r="C28"/>
  <c r="L28" s="1"/>
  <c r="L26"/>
  <c r="L22" i="45"/>
  <c r="J21"/>
  <c r="L21" s="1"/>
  <c r="L10"/>
  <c r="L12"/>
  <c r="L13"/>
  <c r="L14"/>
  <c r="L16"/>
  <c r="L17"/>
  <c r="L18"/>
  <c r="L19"/>
  <c r="K25"/>
  <c r="C23"/>
  <c r="L23"/>
  <c r="L11"/>
  <c r="D4" i="43"/>
  <c r="F5" i="31" s="1"/>
  <c r="B19" i="10"/>
  <c r="B15" s="1"/>
  <c r="B26"/>
  <c r="B31"/>
  <c r="B30" s="1"/>
  <c r="B11"/>
  <c r="B10" s="1"/>
  <c r="D6" i="43"/>
  <c r="E71" i="49"/>
  <c r="E41" i="44"/>
  <c r="B18" i="46" s="1"/>
  <c r="D82" i="51" s="1"/>
  <c r="N64" i="49"/>
  <c r="N35"/>
  <c r="N36"/>
  <c r="N37"/>
  <c r="N38"/>
  <c r="N40"/>
  <c r="N41"/>
  <c r="N42"/>
  <c r="N44"/>
  <c r="N45"/>
  <c r="N47"/>
  <c r="N48"/>
  <c r="N51"/>
  <c r="N52"/>
  <c r="N53"/>
  <c r="N54"/>
  <c r="N55"/>
  <c r="N56"/>
  <c r="N57"/>
  <c r="N58"/>
  <c r="C24" i="43"/>
  <c r="B13" i="54" s="1"/>
  <c r="D13" i="43"/>
  <c r="B84" i="51" s="1"/>
  <c r="D29" i="43"/>
  <c r="L25" i="49"/>
  <c r="C61"/>
  <c r="D61"/>
  <c r="F61"/>
  <c r="C71"/>
  <c r="D71"/>
  <c r="F71"/>
  <c r="G71"/>
  <c r="N60"/>
  <c r="N65"/>
  <c r="N66"/>
  <c r="N67"/>
  <c r="N68"/>
  <c r="N69"/>
  <c r="N70"/>
  <c r="H71"/>
  <c r="I71"/>
  <c r="J71"/>
  <c r="K71"/>
  <c r="K22"/>
  <c r="D20" i="43"/>
  <c r="B12" i="21" s="1"/>
  <c r="D27" i="43"/>
  <c r="D41" i="44"/>
  <c r="F41"/>
  <c r="N23"/>
  <c r="N24"/>
  <c r="N25"/>
  <c r="N28"/>
  <c r="N29"/>
  <c r="N30"/>
  <c r="N31"/>
  <c r="N32"/>
  <c r="N33"/>
  <c r="N34"/>
  <c r="N35"/>
  <c r="N36"/>
  <c r="N37"/>
  <c r="N38"/>
  <c r="N8"/>
  <c r="N9"/>
  <c r="N10"/>
  <c r="N11"/>
  <c r="N12"/>
  <c r="N13"/>
  <c r="N14"/>
  <c r="N15"/>
  <c r="N16"/>
  <c r="N17"/>
  <c r="N18"/>
  <c r="N19"/>
  <c r="N20"/>
  <c r="N21"/>
  <c r="N22"/>
  <c r="N40"/>
  <c r="G21" i="40"/>
  <c r="G7"/>
  <c r="G8"/>
  <c r="D15" i="38"/>
  <c r="C15"/>
  <c r="F15"/>
  <c r="G6" i="41"/>
  <c r="G8" s="1"/>
  <c r="G11"/>
  <c r="G9" i="38"/>
  <c r="G6"/>
  <c r="G7"/>
  <c r="G8"/>
  <c r="G6" i="39"/>
  <c r="G7"/>
  <c r="N5" i="44"/>
  <c r="D30" i="40"/>
  <c r="G30" s="1"/>
  <c r="G25"/>
  <c r="G24"/>
  <c r="G26" s="1"/>
  <c r="G20"/>
  <c r="D27" i="39"/>
  <c r="D26"/>
  <c r="G27"/>
  <c r="G26"/>
  <c r="G20"/>
  <c r="G19"/>
  <c r="D29" i="38"/>
  <c r="G29"/>
  <c r="G21"/>
  <c r="G22"/>
  <c r="E27" i="41"/>
  <c r="G18"/>
  <c r="B22" i="52"/>
  <c r="B92" i="51"/>
  <c r="D17"/>
  <c r="F33" i="10"/>
  <c r="D33"/>
  <c r="C15" i="40"/>
  <c r="F5" i="46" s="1"/>
  <c r="B64" i="51" s="1"/>
  <c r="B67" s="1"/>
  <c r="C14" i="39"/>
  <c r="E5" i="46" s="1"/>
  <c r="B45" i="51" s="1"/>
  <c r="B48" s="1"/>
  <c r="D13" i="41"/>
  <c r="C13"/>
  <c r="F10" i="40"/>
  <c r="E10"/>
  <c r="F18" i="46" s="1"/>
  <c r="D64" i="51" s="1"/>
  <c r="D10" i="40"/>
  <c r="F17" i="46" s="1"/>
  <c r="D63" i="51" s="1"/>
  <c r="C10" i="40"/>
  <c r="F16" i="46" s="1"/>
  <c r="D62" i="51" s="1"/>
  <c r="F8" i="39"/>
  <c r="F8" i="41"/>
  <c r="E8"/>
  <c r="C18" i="46" s="1"/>
  <c r="D7" i="51" s="1"/>
  <c r="D8" i="41"/>
  <c r="C17" i="46" s="1"/>
  <c r="D6" i="51" s="1"/>
  <c r="C8" i="41"/>
  <c r="C16" i="46" s="1"/>
  <c r="D5" i="51" s="1"/>
  <c r="L71" i="49"/>
  <c r="E32" i="40"/>
  <c r="F32"/>
  <c r="D26"/>
  <c r="E26"/>
  <c r="F26"/>
  <c r="C26"/>
  <c r="G13"/>
  <c r="C32"/>
  <c r="C28" i="39"/>
  <c r="E28"/>
  <c r="F28"/>
  <c r="C21"/>
  <c r="D21"/>
  <c r="E21"/>
  <c r="F21"/>
  <c r="C30" i="38"/>
  <c r="G20"/>
  <c r="G23"/>
  <c r="E30"/>
  <c r="F30"/>
  <c r="C24"/>
  <c r="D24"/>
  <c r="E24"/>
  <c r="F24"/>
  <c r="D28" i="41"/>
  <c r="G20"/>
  <c r="G21" s="1"/>
  <c r="F28"/>
  <c r="F21"/>
  <c r="E21"/>
  <c r="D21"/>
  <c r="C21"/>
  <c r="F13"/>
  <c r="G33" i="10"/>
  <c r="E33"/>
  <c r="D20" i="3"/>
  <c r="C33" i="10"/>
  <c r="G13" i="39"/>
  <c r="E14"/>
  <c r="F14"/>
  <c r="G14" i="38"/>
  <c r="J8" i="35"/>
  <c r="J16"/>
  <c r="G12" i="39"/>
  <c r="M71" i="49"/>
  <c r="C4" i="46"/>
  <c r="B6" i="51" s="1"/>
  <c r="B38" i="21"/>
  <c r="C38" s="1"/>
  <c r="C9" i="56" s="1"/>
  <c r="B10" i="21"/>
  <c r="L10" s="1"/>
  <c r="L10" i="56" s="1"/>
  <c r="B6" i="46"/>
  <c r="G6" s="1"/>
  <c r="B8"/>
  <c r="B86" i="51" s="1"/>
  <c r="I7" i="55"/>
  <c r="I24" s="1"/>
  <c r="I35" s="1"/>
  <c r="I19" i="50"/>
  <c r="G10" i="38"/>
  <c r="E13" s="1"/>
  <c r="E18" i="46"/>
  <c r="D45" i="51" s="1"/>
  <c r="G8" i="39"/>
  <c r="D11" s="1"/>
  <c r="F25" i="45"/>
  <c r="F7" i="31"/>
  <c r="F13"/>
  <c r="C5" i="46"/>
  <c r="B7" i="51" s="1"/>
  <c r="B39" i="21"/>
  <c r="D39" s="1"/>
  <c r="B56"/>
  <c r="D5" i="46"/>
  <c r="B26" i="51" s="1"/>
  <c r="B29" s="1"/>
  <c r="B19" i="46"/>
  <c r="D83" i="51" s="1"/>
  <c r="B23" i="21"/>
  <c r="B23" i="56"/>
  <c r="G8" i="45"/>
  <c r="G7" i="49" s="1"/>
  <c r="G22" s="1"/>
  <c r="B10" i="46"/>
  <c r="G10" s="1"/>
  <c r="L6" i="55"/>
  <c r="B4" i="46"/>
  <c r="G4" s="1"/>
  <c r="B16"/>
  <c r="D80" i="51" s="1"/>
  <c r="E9" i="45"/>
  <c r="L9" s="1"/>
  <c r="L7"/>
  <c r="L12" i="49"/>
  <c r="F6" i="31"/>
  <c r="F14"/>
  <c r="B74" i="21"/>
  <c r="F74" s="1"/>
  <c r="H74"/>
  <c r="G74"/>
  <c r="K74"/>
  <c r="L15" i="45"/>
  <c r="G7" i="55"/>
  <c r="G25" i="45"/>
  <c r="M10" i="21"/>
  <c r="M10" i="56" s="1"/>
  <c r="C10" i="21"/>
  <c r="C10" i="56" s="1"/>
  <c r="G10" i="21"/>
  <c r="G10" i="56" s="1"/>
  <c r="B9" i="21"/>
  <c r="D24" i="55"/>
  <c r="D35" s="1"/>
  <c r="G8" i="46"/>
  <c r="F21" i="31"/>
  <c r="B11" i="21"/>
  <c r="G24" i="55"/>
  <c r="G35" s="1"/>
  <c r="B10" i="51" l="1"/>
  <c r="C39" i="21"/>
  <c r="C74"/>
  <c r="B20" i="54"/>
  <c r="I39" i="55"/>
  <c r="N39" s="1"/>
  <c r="I54"/>
  <c r="N54" s="1"/>
  <c r="E74"/>
  <c r="I59"/>
  <c r="N59" s="1"/>
  <c r="J61" i="49"/>
  <c r="N50"/>
  <c r="J60" i="55"/>
  <c r="H22" i="49"/>
  <c r="F24" i="31"/>
  <c r="B83" i="51"/>
  <c r="L5" i="49"/>
  <c r="E25" i="45"/>
  <c r="E10" i="21"/>
  <c r="E10" i="56" s="1"/>
  <c r="J10" i="21"/>
  <c r="J10" i="56" s="1"/>
  <c r="I10" i="21"/>
  <c r="I10" i="56" s="1"/>
  <c r="E8" i="49"/>
  <c r="L8" s="1"/>
  <c r="E8" i="55"/>
  <c r="B10" i="56"/>
  <c r="J22" i="49"/>
  <c r="I8" i="45"/>
  <c r="I7" i="49"/>
  <c r="I22" s="1"/>
  <c r="L6" i="45"/>
  <c r="H25"/>
  <c r="H7" i="55"/>
  <c r="L7" s="1"/>
  <c r="H5"/>
  <c r="B81" i="51"/>
  <c r="B87"/>
  <c r="B89" s="1"/>
  <c r="E61" i="49"/>
  <c r="H43"/>
  <c r="N43" s="1"/>
  <c r="D48" i="51"/>
  <c r="D58" s="1"/>
  <c r="D29"/>
  <c r="D39" s="1"/>
  <c r="D67"/>
  <c r="D77" s="1"/>
  <c r="D10"/>
  <c r="D20" s="1"/>
  <c r="C14" i="21"/>
  <c r="C14" i="56" s="1"/>
  <c r="B11"/>
  <c r="H40" i="55"/>
  <c r="H33" i="49"/>
  <c r="N71"/>
  <c r="C22"/>
  <c r="E22"/>
  <c r="L30" i="55"/>
  <c r="L34" s="1"/>
  <c r="C34"/>
  <c r="B91" i="21"/>
  <c r="H24" i="55"/>
  <c r="N89"/>
  <c r="D90"/>
  <c r="D7" i="54" s="1"/>
  <c r="C24" i="55"/>
  <c r="L5"/>
  <c r="C35"/>
  <c r="C90"/>
  <c r="D6" i="54" s="1"/>
  <c r="M90" i="55"/>
  <c r="B26" i="56" s="1"/>
  <c r="L90" i="55"/>
  <c r="F90"/>
  <c r="D9" i="54" s="1"/>
  <c r="E90" i="55"/>
  <c r="D8" i="54" s="1"/>
  <c r="N47" i="55"/>
  <c r="J35"/>
  <c r="I74"/>
  <c r="I61" i="49"/>
  <c r="N39"/>
  <c r="I15" i="61"/>
  <c r="I11" i="59"/>
  <c r="I15" i="58"/>
  <c r="I10" i="60"/>
  <c r="G33" i="49"/>
  <c r="G61" s="1"/>
  <c r="G6" i="44"/>
  <c r="F32" i="31"/>
  <c r="N10" i="21"/>
  <c r="N10" i="56" s="1"/>
  <c r="F10" i="21"/>
  <c r="F10" i="56" s="1"/>
  <c r="D10" i="21"/>
  <c r="D10" i="56" s="1"/>
  <c r="K10" i="21"/>
  <c r="K10" i="56" s="1"/>
  <c r="H10" i="21"/>
  <c r="H10" i="56" s="1"/>
  <c r="L7" i="49"/>
  <c r="F15" i="50"/>
  <c r="F23" s="1"/>
  <c r="B12" i="56"/>
  <c r="H35" i="55"/>
  <c r="L12"/>
  <c r="B7" i="54"/>
  <c r="B9" i="56"/>
  <c r="D25" i="45"/>
  <c r="L6" i="49"/>
  <c r="L22" s="1"/>
  <c r="N28" s="1"/>
  <c r="I24" i="53"/>
  <c r="G10" i="40"/>
  <c r="D14" s="1"/>
  <c r="D31" s="1"/>
  <c r="G27" i="41"/>
  <c r="E12"/>
  <c r="E25" s="1"/>
  <c r="G24" i="38"/>
  <c r="D28"/>
  <c r="D30" s="1"/>
  <c r="G30" s="1"/>
  <c r="G13"/>
  <c r="B57" i="21" s="1"/>
  <c r="B59" s="1"/>
  <c r="B63" s="1"/>
  <c r="E15" i="38"/>
  <c r="G21" i="39"/>
  <c r="L74" i="21"/>
  <c r="D74"/>
  <c r="C59"/>
  <c r="G59"/>
  <c r="F31" i="31"/>
  <c r="I29" i="9"/>
  <c r="F27" i="46"/>
  <c r="D25" i="39"/>
  <c r="D14"/>
  <c r="G11"/>
  <c r="C27" i="46"/>
  <c r="G16"/>
  <c r="E13" i="41"/>
  <c r="B17" i="46"/>
  <c r="F12" i="31"/>
  <c r="D46" i="43"/>
  <c r="B5" i="46"/>
  <c r="B82" i="51" s="1"/>
  <c r="B85" s="1"/>
  <c r="B93" s="1"/>
  <c r="B96" s="1"/>
  <c r="F9" i="31"/>
  <c r="B8" i="54"/>
  <c r="B8" i="56"/>
  <c r="J41" i="44"/>
  <c r="N27"/>
  <c r="B33" i="10"/>
  <c r="G28" i="38"/>
  <c r="G19" i="46"/>
  <c r="E27"/>
  <c r="L20" i="55"/>
  <c r="F29" i="31"/>
  <c r="G18" i="46"/>
  <c r="I41" i="44"/>
  <c r="F15" i="31" s="1"/>
  <c r="F16" s="1"/>
  <c r="I90" i="55"/>
  <c r="D10" i="54" s="1"/>
  <c r="D11" s="1"/>
  <c r="B15"/>
  <c r="M74" i="21"/>
  <c r="I74"/>
  <c r="E74"/>
  <c r="N74"/>
  <c r="J74"/>
  <c r="D27" i="46"/>
  <c r="J25" i="45"/>
  <c r="J74" i="55" l="1"/>
  <c r="J90" s="1"/>
  <c r="D14" i="54" s="1"/>
  <c r="N60" i="55"/>
  <c r="E24"/>
  <c r="E35" s="1"/>
  <c r="B10" i="54" s="1"/>
  <c r="L8" i="55"/>
  <c r="I25" i="45"/>
  <c r="L8"/>
  <c r="L25" s="1"/>
  <c r="G41" i="44"/>
  <c r="G40" i="55"/>
  <c r="G74" s="1"/>
  <c r="G90" s="1"/>
  <c r="B21" i="56" s="1"/>
  <c r="G17" i="46"/>
  <c r="D81" i="51"/>
  <c r="C91" i="21"/>
  <c r="G91"/>
  <c r="K91"/>
  <c r="D91"/>
  <c r="H91"/>
  <c r="L91"/>
  <c r="E91"/>
  <c r="I91"/>
  <c r="M91"/>
  <c r="F91"/>
  <c r="J91"/>
  <c r="N91"/>
  <c r="D15" i="40"/>
  <c r="L24" i="55"/>
  <c r="L35" s="1"/>
  <c r="B11" i="54"/>
  <c r="B19" s="1"/>
  <c r="B22" s="1"/>
  <c r="B20" i="56"/>
  <c r="B21" i="21"/>
  <c r="B22" i="46"/>
  <c r="M59" i="21"/>
  <c r="B16" i="56"/>
  <c r="B20" i="46"/>
  <c r="D84" i="51" s="1"/>
  <c r="B20" i="21"/>
  <c r="N59"/>
  <c r="E59"/>
  <c r="J59"/>
  <c r="I59"/>
  <c r="D59"/>
  <c r="F59"/>
  <c r="H59"/>
  <c r="K59"/>
  <c r="L59"/>
  <c r="F65"/>
  <c r="F67" s="1"/>
  <c r="J65"/>
  <c r="J67" s="1"/>
  <c r="N65"/>
  <c r="N67" s="1"/>
  <c r="E65"/>
  <c r="I65"/>
  <c r="I67" s="1"/>
  <c r="M65"/>
  <c r="M67" s="1"/>
  <c r="D65"/>
  <c r="H65"/>
  <c r="H67" s="1"/>
  <c r="L65"/>
  <c r="L67" s="1"/>
  <c r="B65"/>
  <c r="B67" s="1"/>
  <c r="G65"/>
  <c r="G67" s="1"/>
  <c r="K65"/>
  <c r="K67" s="1"/>
  <c r="C65"/>
  <c r="D11" i="46"/>
  <c r="G15" i="38"/>
  <c r="M7" i="44"/>
  <c r="G13" i="41"/>
  <c r="B40" i="21"/>
  <c r="C11" i="46"/>
  <c r="B16" i="51" s="1"/>
  <c r="B17" s="1"/>
  <c r="B20" s="1"/>
  <c r="M34" i="49"/>
  <c r="B75" i="21"/>
  <c r="E11" i="46"/>
  <c r="G14" i="39"/>
  <c r="F11" i="46"/>
  <c r="G15" i="40"/>
  <c r="B92" i="21"/>
  <c r="N33" i="49"/>
  <c r="H61"/>
  <c r="F53" i="31"/>
  <c r="B24" i="21"/>
  <c r="B23" i="46"/>
  <c r="F35" i="31"/>
  <c r="F36" s="1"/>
  <c r="B24" i="56"/>
  <c r="B8" i="21"/>
  <c r="B12" i="46"/>
  <c r="G5"/>
  <c r="E28" i="41"/>
  <c r="G28" s="1"/>
  <c r="G25"/>
  <c r="D28" i="39"/>
  <c r="G28" s="1"/>
  <c r="G25"/>
  <c r="D32" i="40"/>
  <c r="G31"/>
  <c r="G32" s="1"/>
  <c r="H41" i="44"/>
  <c r="N6"/>
  <c r="H74" i="55"/>
  <c r="H90" s="1"/>
  <c r="B22" i="56" s="1"/>
  <c r="N40" i="55"/>
  <c r="F18" i="31"/>
  <c r="G20" i="46"/>
  <c r="D85" i="51" l="1"/>
  <c r="G23" i="46"/>
  <c r="D88" i="51"/>
  <c r="C20" i="21"/>
  <c r="D20"/>
  <c r="G22" i="46"/>
  <c r="D86" i="51"/>
  <c r="D12" i="54"/>
  <c r="G21" i="21"/>
  <c r="G21" i="56" s="1"/>
  <c r="F21" i="21"/>
  <c r="F21" i="56" s="1"/>
  <c r="E12" i="46"/>
  <c r="B54" i="51"/>
  <c r="B55" s="1"/>
  <c r="B58" s="1"/>
  <c r="D12" i="46"/>
  <c r="B35" i="51"/>
  <c r="B36" s="1"/>
  <c r="B39" s="1"/>
  <c r="F12" i="46"/>
  <c r="B73" i="51"/>
  <c r="B74" s="1"/>
  <c r="B77" s="1"/>
  <c r="E67" i="21"/>
  <c r="D67"/>
  <c r="C68"/>
  <c r="D68" s="1"/>
  <c r="E68" s="1"/>
  <c r="F68" s="1"/>
  <c r="G68" s="1"/>
  <c r="H68" s="1"/>
  <c r="I68" s="1"/>
  <c r="J68" s="1"/>
  <c r="K68" s="1"/>
  <c r="L68" s="1"/>
  <c r="M68" s="1"/>
  <c r="N68" s="1"/>
  <c r="C67"/>
  <c r="F38" i="31"/>
  <c r="J8" i="21"/>
  <c r="K8"/>
  <c r="C8"/>
  <c r="D8"/>
  <c r="E8"/>
  <c r="F8"/>
  <c r="G8"/>
  <c r="N8"/>
  <c r="H8"/>
  <c r="I8"/>
  <c r="L8"/>
  <c r="M8"/>
  <c r="B16"/>
  <c r="I92"/>
  <c r="I94" s="1"/>
  <c r="G92"/>
  <c r="G94" s="1"/>
  <c r="E92"/>
  <c r="J92"/>
  <c r="J94" s="1"/>
  <c r="N92"/>
  <c r="N94" s="1"/>
  <c r="F92"/>
  <c r="F94" s="1"/>
  <c r="D92"/>
  <c r="K92"/>
  <c r="K94" s="1"/>
  <c r="H92"/>
  <c r="H94" s="1"/>
  <c r="L92"/>
  <c r="L94" s="1"/>
  <c r="B94"/>
  <c r="B98" s="1"/>
  <c r="B99" s="1"/>
  <c r="C92"/>
  <c r="C94" s="1"/>
  <c r="M92"/>
  <c r="M94" s="1"/>
  <c r="N34" i="49"/>
  <c r="M61"/>
  <c r="N42" i="21"/>
  <c r="I42"/>
  <c r="E42"/>
  <c r="B42"/>
  <c r="B46" s="1"/>
  <c r="G46" s="1"/>
  <c r="F46" i="31"/>
  <c r="F47" s="1"/>
  <c r="F54" s="1"/>
  <c r="F56" s="1"/>
  <c r="F58" s="1"/>
  <c r="M41" i="44"/>
  <c r="K39" s="1"/>
  <c r="N7"/>
  <c r="B21" i="46"/>
  <c r="B22" i="21"/>
  <c r="J75"/>
  <c r="B77"/>
  <c r="B81" s="1"/>
  <c r="B82" s="1"/>
  <c r="L75"/>
  <c r="G75"/>
  <c r="C75"/>
  <c r="M75"/>
  <c r="I75"/>
  <c r="I26" s="1"/>
  <c r="N75"/>
  <c r="N26" s="1"/>
  <c r="F75"/>
  <c r="D75"/>
  <c r="K75"/>
  <c r="H75"/>
  <c r="E75"/>
  <c r="E26" s="1"/>
  <c r="G11" i="46"/>
  <c r="C12"/>
  <c r="G12" s="1"/>
  <c r="G14" s="1"/>
  <c r="H77" i="21" l="1"/>
  <c r="H26"/>
  <c r="K77"/>
  <c r="K26"/>
  <c r="D77"/>
  <c r="D26"/>
  <c r="F77"/>
  <c r="F26"/>
  <c r="M77"/>
  <c r="M26"/>
  <c r="C77"/>
  <c r="C26"/>
  <c r="G77"/>
  <c r="G26"/>
  <c r="L77"/>
  <c r="L26"/>
  <c r="J77"/>
  <c r="J26"/>
  <c r="L16"/>
  <c r="L8" i="56"/>
  <c r="L16" s="1"/>
  <c r="H16" i="21"/>
  <c r="H8" i="56"/>
  <c r="H16" s="1"/>
  <c r="G16" i="21"/>
  <c r="G8" i="56"/>
  <c r="G16" s="1"/>
  <c r="E16" i="21"/>
  <c r="E8" i="56"/>
  <c r="E16" s="1"/>
  <c r="C16" i="21"/>
  <c r="C8" i="56"/>
  <c r="C16" s="1"/>
  <c r="J16" i="21"/>
  <c r="J8" i="56"/>
  <c r="J16" s="1"/>
  <c r="M16" i="21"/>
  <c r="M8" i="56"/>
  <c r="M16" s="1"/>
  <c r="I16" i="21"/>
  <c r="I8" i="56"/>
  <c r="I16" s="1"/>
  <c r="N16" i="21"/>
  <c r="N8" i="56"/>
  <c r="N16" s="1"/>
  <c r="F16" i="21"/>
  <c r="F8" i="56"/>
  <c r="F16" s="1"/>
  <c r="D16" i="21"/>
  <c r="D8" i="56"/>
  <c r="D16" s="1"/>
  <c r="K16" i="21"/>
  <c r="K8" i="56"/>
  <c r="K16" s="1"/>
  <c r="D94" i="21"/>
  <c r="E94"/>
  <c r="C46"/>
  <c r="B47"/>
  <c r="G21" i="46"/>
  <c r="D13" i="54" s="1"/>
  <c r="D15" s="1"/>
  <c r="D87" i="51"/>
  <c r="D89" s="1"/>
  <c r="K72" i="55"/>
  <c r="N72" s="1"/>
  <c r="N74" s="1"/>
  <c r="N90" s="1"/>
  <c r="K59" i="49"/>
  <c r="K74" i="55"/>
  <c r="K90" s="1"/>
  <c r="D20" i="54" s="1"/>
  <c r="D22" s="1"/>
  <c r="E27" i="21"/>
  <c r="E29" s="1"/>
  <c r="E77"/>
  <c r="I27"/>
  <c r="I29" s="1"/>
  <c r="I77"/>
  <c r="B24" i="46"/>
  <c r="B26" i="21"/>
  <c r="C47"/>
  <c r="K46"/>
  <c r="F46"/>
  <c r="N46"/>
  <c r="E46"/>
  <c r="I46"/>
  <c r="M46"/>
  <c r="D46"/>
  <c r="H46"/>
  <c r="L46"/>
  <c r="B49"/>
  <c r="J46"/>
  <c r="F42"/>
  <c r="F27"/>
  <c r="F29" s="1"/>
  <c r="K42"/>
  <c r="G42"/>
  <c r="G27"/>
  <c r="G29" s="1"/>
  <c r="J42"/>
  <c r="J27"/>
  <c r="J29" s="1"/>
  <c r="N77"/>
  <c r="N25"/>
  <c r="K41" i="44"/>
  <c r="B25" i="46" s="1"/>
  <c r="D94" i="51" s="1"/>
  <c r="N39" i="44"/>
  <c r="N41" s="1"/>
  <c r="H42" i="21"/>
  <c r="H27"/>
  <c r="H29" s="1"/>
  <c r="M42"/>
  <c r="D42"/>
  <c r="D27"/>
  <c r="D29" s="1"/>
  <c r="L42"/>
  <c r="C42"/>
  <c r="M98"/>
  <c r="M99" s="1"/>
  <c r="M101" s="1"/>
  <c r="F98"/>
  <c r="J98"/>
  <c r="J99" s="1"/>
  <c r="J101" s="1"/>
  <c r="G98"/>
  <c r="G99" s="1"/>
  <c r="G101" s="1"/>
  <c r="N98"/>
  <c r="N99" s="1"/>
  <c r="N101" s="1"/>
  <c r="I98"/>
  <c r="I99" s="1"/>
  <c r="I101" s="1"/>
  <c r="C98"/>
  <c r="C99" s="1"/>
  <c r="C101" s="1"/>
  <c r="D98"/>
  <c r="D99" s="1"/>
  <c r="H98"/>
  <c r="H99" s="1"/>
  <c r="H101" s="1"/>
  <c r="L98"/>
  <c r="L99" s="1"/>
  <c r="L101" s="1"/>
  <c r="K98"/>
  <c r="K99" s="1"/>
  <c r="K101" s="1"/>
  <c r="E98"/>
  <c r="E99" s="1"/>
  <c r="B101"/>
  <c r="D101"/>
  <c r="E101"/>
  <c r="K27" l="1"/>
  <c r="K29" s="1"/>
  <c r="F99"/>
  <c r="F101" s="1"/>
  <c r="L47"/>
  <c r="D47"/>
  <c r="I47"/>
  <c r="I49" s="1"/>
  <c r="N47"/>
  <c r="N49" s="1"/>
  <c r="K47"/>
  <c r="L49"/>
  <c r="D49"/>
  <c r="K49"/>
  <c r="N25" i="56"/>
  <c r="J47" i="21"/>
  <c r="G47"/>
  <c r="H47"/>
  <c r="H49" s="1"/>
  <c r="M47"/>
  <c r="M49" s="1"/>
  <c r="E47"/>
  <c r="E49" s="1"/>
  <c r="F47"/>
  <c r="F49" s="1"/>
  <c r="J49"/>
  <c r="G24" i="46"/>
  <c r="D91" i="51"/>
  <c r="D93" s="1"/>
  <c r="D96" s="1"/>
  <c r="C27" i="21"/>
  <c r="N59" i="49"/>
  <c r="N61" s="1"/>
  <c r="P71" s="1"/>
  <c r="K61"/>
  <c r="C49" i="21"/>
  <c r="C50"/>
  <c r="D50" s="1"/>
  <c r="E50" s="1"/>
  <c r="F50" s="1"/>
  <c r="G50" s="1"/>
  <c r="H50" s="1"/>
  <c r="I50" s="1"/>
  <c r="J50" s="1"/>
  <c r="K50" s="1"/>
  <c r="L50" s="1"/>
  <c r="M50" s="1"/>
  <c r="N50" s="1"/>
  <c r="B27" i="46"/>
  <c r="G27" s="1"/>
  <c r="G29" s="1"/>
  <c r="G25"/>
  <c r="B25" i="56"/>
  <c r="B27" s="1"/>
  <c r="B29" s="1"/>
  <c r="B25" i="21"/>
  <c r="B27" s="1"/>
  <c r="B29" s="1"/>
  <c r="C103"/>
  <c r="D103" s="1"/>
  <c r="E103" s="1"/>
  <c r="F103" s="1"/>
  <c r="G103" s="1"/>
  <c r="H103" s="1"/>
  <c r="I103" s="1"/>
  <c r="J103" s="1"/>
  <c r="K103" s="1"/>
  <c r="L103" s="1"/>
  <c r="M103" s="1"/>
  <c r="N103" s="1"/>
  <c r="G49"/>
  <c r="N81"/>
  <c r="N20" i="56" s="1"/>
  <c r="F81" i="21"/>
  <c r="G81"/>
  <c r="D81"/>
  <c r="D20" i="56" s="1"/>
  <c r="E81" i="21"/>
  <c r="E82" s="1"/>
  <c r="E84" s="1"/>
  <c r="K81"/>
  <c r="K82" s="1"/>
  <c r="K84" s="1"/>
  <c r="L81"/>
  <c r="L20" i="56" s="1"/>
  <c r="J81" i="21"/>
  <c r="J82" s="1"/>
  <c r="J84" s="1"/>
  <c r="M81"/>
  <c r="M82" s="1"/>
  <c r="M84" s="1"/>
  <c r="I81"/>
  <c r="I82" s="1"/>
  <c r="I84" s="1"/>
  <c r="H81"/>
  <c r="B84"/>
  <c r="C81"/>
  <c r="C82" s="1"/>
  <c r="C84" s="1"/>
  <c r="G82" l="1"/>
  <c r="G84" s="1"/>
  <c r="G20" i="56"/>
  <c r="K20"/>
  <c r="F20"/>
  <c r="F27" s="1"/>
  <c r="F29" s="1"/>
  <c r="I20"/>
  <c r="M20"/>
  <c r="H20"/>
  <c r="H27" s="1"/>
  <c r="H29" s="1"/>
  <c r="J20"/>
  <c r="C20"/>
  <c r="C31" i="21"/>
  <c r="D31" s="1"/>
  <c r="E31" s="1"/>
  <c r="F31" s="1"/>
  <c r="G31" s="1"/>
  <c r="H31" s="1"/>
  <c r="I31" s="1"/>
  <c r="J31" s="1"/>
  <c r="K31" s="1"/>
  <c r="L82"/>
  <c r="L84" s="1"/>
  <c r="F82"/>
  <c r="F84" s="1"/>
  <c r="N82"/>
  <c r="N84" s="1"/>
  <c r="G27" i="56"/>
  <c r="G29" s="1"/>
  <c r="J27"/>
  <c r="J29" s="1"/>
  <c r="C27"/>
  <c r="H82" i="21"/>
  <c r="H84" s="1"/>
  <c r="D82"/>
  <c r="D84" s="1"/>
  <c r="E27" i="56"/>
  <c r="E29" s="1"/>
  <c r="K27"/>
  <c r="K29" s="1"/>
  <c r="I27"/>
  <c r="I29" s="1"/>
  <c r="D27"/>
  <c r="D29" s="1"/>
  <c r="C29" i="21"/>
  <c r="C85"/>
  <c r="D85" s="1"/>
  <c r="E85" s="1"/>
  <c r="F85" s="1"/>
  <c r="G85" s="1"/>
  <c r="H85" s="1"/>
  <c r="I85" s="1"/>
  <c r="J85" s="1"/>
  <c r="K85" s="1"/>
  <c r="L85" s="1"/>
  <c r="M85" s="1"/>
  <c r="N85" s="1"/>
  <c r="L27" i="56" l="1"/>
  <c r="L29" s="1"/>
  <c r="L27" i="21"/>
  <c r="C29" i="56"/>
  <c r="C31"/>
  <c r="D31" s="1"/>
  <c r="E31" s="1"/>
  <c r="F31" s="1"/>
  <c r="G31" s="1"/>
  <c r="H31" s="1"/>
  <c r="I31" s="1"/>
  <c r="J31" s="1"/>
  <c r="K31" s="1"/>
  <c r="L31" s="1"/>
  <c r="L29" i="21" l="1"/>
  <c r="L31"/>
  <c r="M27" i="56"/>
  <c r="M29" s="1"/>
  <c r="M27" i="21"/>
  <c r="M29" s="1"/>
  <c r="M31" i="56" l="1"/>
  <c r="N27" i="21"/>
  <c r="N29" s="1"/>
  <c r="M31"/>
  <c r="N31" l="1"/>
  <c r="N27" i="56"/>
  <c r="N29" l="1"/>
  <c r="N31"/>
</calcChain>
</file>

<file path=xl/comments1.xml><?xml version="1.0" encoding="utf-8"?>
<comments xmlns="http://schemas.openxmlformats.org/spreadsheetml/2006/main">
  <authors>
    <author>Bugyi Polgármesteri Hivatal</author>
  </authors>
  <commentList>
    <comment ref="B22" authorId="0">
      <text>
        <r>
          <rPr>
            <b/>
            <sz val="8"/>
            <color indexed="81"/>
            <rFont val="Tahoma"/>
            <charset val="238"/>
          </rPr>
          <t>Bugyi Polgármesteri Hivatal: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<sst xmlns="http://schemas.openxmlformats.org/spreadsheetml/2006/main" count="1370" uniqueCount="536">
  <si>
    <t>adatok ezer forintban</t>
  </si>
  <si>
    <t>Összesen:</t>
  </si>
  <si>
    <t>Közvilágítás</t>
  </si>
  <si>
    <t>Önk. Ig. tevékenysége</t>
  </si>
  <si>
    <t>Könyvtár</t>
  </si>
  <si>
    <t>Hitel</t>
  </si>
  <si>
    <t>FELÚJÍTÁS</t>
  </si>
  <si>
    <t>Felújítási és felhalmozási kiadások együtt:</t>
  </si>
  <si>
    <t>Össszesen</t>
  </si>
  <si>
    <t>Működési célú bevételek összesen</t>
  </si>
  <si>
    <t>Személyi juttatások</t>
  </si>
  <si>
    <t>Működési célú kiadások összesen</t>
  </si>
  <si>
    <t>Önkormányzatok felhalmozási és tőke jell. bevételei</t>
  </si>
  <si>
    <t>Felhalmozási ÁFA visszatérülések</t>
  </si>
  <si>
    <t>Felhalmozási bevételek összesen</t>
  </si>
  <si>
    <t>Felhalmozási kiadások (ÁFA-val együtt)</t>
  </si>
  <si>
    <t>Felújítások kiadások (ÁFA-val együtt)</t>
  </si>
  <si>
    <t>Felhalmozási kiadások összesen</t>
  </si>
  <si>
    <t>Önkormányzat bevételei összesen</t>
  </si>
  <si>
    <t>Önkormányzat kiadásai összesen</t>
  </si>
  <si>
    <t>Bevételek összesen:</t>
  </si>
  <si>
    <t>Dologi kiadások</t>
  </si>
  <si>
    <t>Össz.</t>
  </si>
  <si>
    <t xml:space="preserve">                    Felújítási és felhalmozási  kiadások részletezése</t>
  </si>
  <si>
    <t>főfogl.</t>
  </si>
  <si>
    <t>részfogl.</t>
  </si>
  <si>
    <t xml:space="preserve">                  </t>
  </si>
  <si>
    <t>Önk. ktgv-i támogatása és átengedett szja</t>
  </si>
  <si>
    <t>Önkormányzatok sajátos felhalmozási és tőke bevételei</t>
  </si>
  <si>
    <t>Hosszú lejáratú hitel visszafizetse</t>
  </si>
  <si>
    <t xml:space="preserve">  Gyermekek táboroztatásának tám.</t>
  </si>
  <si>
    <t xml:space="preserve">  Gyáli Kistérség tagdíj</t>
  </si>
  <si>
    <t>Polgármesteri Hivatal</t>
  </si>
  <si>
    <t xml:space="preserve">Felj. célú támogatás </t>
  </si>
  <si>
    <t>Megnevezés:</t>
  </si>
  <si>
    <t xml:space="preserve">Január </t>
  </si>
  <si>
    <t>Február</t>
  </si>
  <si>
    <t>Március</t>
  </si>
  <si>
    <t>Április</t>
  </si>
  <si>
    <t xml:space="preserve">Május </t>
  </si>
  <si>
    <t>Június</t>
  </si>
  <si>
    <t>Július</t>
  </si>
  <si>
    <t>Bevételek</t>
  </si>
  <si>
    <t>Kiadások:</t>
  </si>
  <si>
    <t>Müködési kiadások</t>
  </si>
  <si>
    <t>Felújitási kiadások</t>
  </si>
  <si>
    <t>Tartalék</t>
  </si>
  <si>
    <t>Kiadások összesen :</t>
  </si>
  <si>
    <t>Egyenleg</t>
  </si>
  <si>
    <t xml:space="preserve">Előző  évi pénzm </t>
  </si>
  <si>
    <t>Aug.</t>
  </si>
  <si>
    <t>Szept.</t>
  </si>
  <si>
    <t>Okt.</t>
  </si>
  <si>
    <t>Nov.</t>
  </si>
  <si>
    <t>Dec.</t>
  </si>
  <si>
    <t>adatok ezer Ft-ban</t>
  </si>
  <si>
    <t>Összesen</t>
  </si>
  <si>
    <t xml:space="preserve">Önkormányzat költségvetési támogatása </t>
  </si>
  <si>
    <t xml:space="preserve">Város és községgazd. </t>
  </si>
  <si>
    <t>Napköziotthonos Óvoda</t>
  </si>
  <si>
    <t>Személyi 
juttatások</t>
  </si>
  <si>
    <t>Fin. 
Kiadás</t>
  </si>
  <si>
    <t xml:space="preserve">    - igazgatás</t>
  </si>
  <si>
    <t xml:space="preserve">    </t>
  </si>
  <si>
    <t xml:space="preserve">Munkatv. </t>
  </si>
  <si>
    <t>Közalkalmazottak</t>
  </si>
  <si>
    <t xml:space="preserve">   - közterület-felügyelő</t>
  </si>
  <si>
    <t xml:space="preserve">    - óvodai nevelés</t>
  </si>
  <si>
    <t xml:space="preserve">   - művelődési ház</t>
  </si>
  <si>
    <t xml:space="preserve">   - könyvtár</t>
  </si>
  <si>
    <t xml:space="preserve">    - település üzemeltetés</t>
  </si>
  <si>
    <t xml:space="preserve">   - mezei őrszolgálat</t>
  </si>
  <si>
    <t xml:space="preserve">Dologi kiadások </t>
  </si>
  <si>
    <t>1+....4 (5)</t>
  </si>
  <si>
    <t>Önkormányzati költségvetési hiány:</t>
  </si>
  <si>
    <t>A felhalmozási célú hiány finanszírozása külső forrással(hitel)</t>
  </si>
  <si>
    <t>6+..11(12)</t>
  </si>
  <si>
    <t>Értékesített tárgyi eszközök, imm.j. utáni áfa befiz</t>
  </si>
  <si>
    <t>Gyöngyölített</t>
  </si>
  <si>
    <t>Szociális étkeztetés</t>
  </si>
  <si>
    <t>BEVÉTELEK</t>
  </si>
  <si>
    <t>KIADÁSOK</t>
  </si>
  <si>
    <t>Eu-s támogatás</t>
  </si>
  <si>
    <t>Önkormányzati saját forrás</t>
  </si>
  <si>
    <t xml:space="preserve">Iparűzési adó </t>
  </si>
  <si>
    <t>mentesség összege</t>
  </si>
  <si>
    <t>kedvezmény összege</t>
  </si>
  <si>
    <t xml:space="preserve">Gépráműadó </t>
  </si>
  <si>
    <t xml:space="preserve">2. Helyi adónál, gépjárműadónál biztosított kedvezmény, mentesség összege </t>
  </si>
  <si>
    <t xml:space="preserve">   - alpolgármester</t>
  </si>
  <si>
    <t xml:space="preserve">    - polgármester</t>
  </si>
  <si>
    <t>Általános tartalék</t>
  </si>
  <si>
    <t>Finanszírozási bevételek összesen:</t>
  </si>
  <si>
    <t xml:space="preserve">Finanszírozási kiadások összesen: </t>
  </si>
  <si>
    <t xml:space="preserve">        - ebből működési célra igénybevett pénzmaradvány</t>
  </si>
  <si>
    <t xml:space="preserve">        - ebből felhalmozási célra igénybevett pénzmaradvány</t>
  </si>
  <si>
    <t>Előző évek pénzmaradványának igénybevételével:</t>
  </si>
  <si>
    <t xml:space="preserve">        - ebből finanszírozási kiadásra igénybevett pénzmaradvány</t>
  </si>
  <si>
    <t>Értékesített tárgyi eszközök és imm. Javak Áfa-ja</t>
  </si>
  <si>
    <t>Hosszú lejáratú hitel</t>
  </si>
  <si>
    <t>13+..19 (20)</t>
  </si>
  <si>
    <t>5. Lakosság részére lakásépítéshez, lakásfelújításhoz nyújtott kölcsönök elengedésének összege                                                                                                            0</t>
  </si>
  <si>
    <t>Munkáltatói
járulékok</t>
  </si>
  <si>
    <t>Dologi 
kiadások</t>
  </si>
  <si>
    <t>Szakfeladat megnevezése</t>
  </si>
  <si>
    <t>Szakfeladat</t>
  </si>
  <si>
    <t>Költségvetési kiadás összesen</t>
  </si>
  <si>
    <t>Intézményi
működési 
bevétel</t>
  </si>
  <si>
    <t>Költségvetési bevétel összesen</t>
  </si>
  <si>
    <t>Átvett 
pénzeszköz</t>
  </si>
  <si>
    <t>Közművelődési Intézmény</t>
  </si>
  <si>
    <t>Központi költségvetésből származó egyéb tám.</t>
  </si>
  <si>
    <t>EU forrásból megvalósuló porjekt bevétele</t>
  </si>
  <si>
    <t>Iparűzési adó</t>
  </si>
  <si>
    <t>Felhalmozási bevételek</t>
  </si>
  <si>
    <t>BEVÉTELEK ÖSSZESEN</t>
  </si>
  <si>
    <t>Támogatások/Átvett pénzeszközök</t>
  </si>
  <si>
    <t>Mezei őrszolgálat működéséhez</t>
  </si>
  <si>
    <t>Dologi
kiadások</t>
  </si>
  <si>
    <t>Ált.
tartalék</t>
  </si>
  <si>
    <t>BERUHÁZÁS</t>
  </si>
  <si>
    <t>Finanszírozási műveletek</t>
  </si>
  <si>
    <t>Háziorvosi ügyeleti ellátás</t>
  </si>
  <si>
    <t>Ifjúságegészségügyi ellátás</t>
  </si>
  <si>
    <t>Család és nővédelmi gondozás</t>
  </si>
  <si>
    <t>Adó, illeték kiszabása, beszedése</t>
  </si>
  <si>
    <t>Gyermekjóléti szolg</t>
  </si>
  <si>
    <t>Bugyi Nagyközség Önkormányzata</t>
  </si>
  <si>
    <t>Településfejlesztési-ellátási és üzemeltetési szerv</t>
  </si>
  <si>
    <t>Köztisztv.</t>
  </si>
  <si>
    <t>Közcélú
 fogl</t>
  </si>
  <si>
    <t xml:space="preserve">Bevételek </t>
  </si>
  <si>
    <t>Önkormányzat</t>
  </si>
  <si>
    <t>TEFÜSZ</t>
  </si>
  <si>
    <t>Polgármest.
Hivatal</t>
  </si>
  <si>
    <t>Napköziotthonos 
Óvoda</t>
  </si>
  <si>
    <t>Kiadások</t>
  </si>
  <si>
    <t>Beruházások</t>
  </si>
  <si>
    <t>Felújítások</t>
  </si>
  <si>
    <t>Finanszírozási kiadások</t>
  </si>
  <si>
    <t>Általános Tartalék</t>
  </si>
  <si>
    <t>Céltartalék</t>
  </si>
  <si>
    <t xml:space="preserve">  Értetek Veletek Alapítvány étkezési költség támogatása</t>
  </si>
  <si>
    <t>Közterület rendjének fenntartása</t>
  </si>
  <si>
    <t>Normatív
hozzájárulások</t>
  </si>
  <si>
    <t>EU 
támogatás</t>
  </si>
  <si>
    <t>Fin. 
Bevételek</t>
  </si>
  <si>
    <t>talajterhelési díj</t>
  </si>
  <si>
    <t>Civil szervezetek működési támogatása</t>
  </si>
  <si>
    <t xml:space="preserve">Bugyi Nagyközség Önkormányzata </t>
  </si>
  <si>
    <t>Településellátási- fejlesztési és üzemeltetési szerv</t>
  </si>
  <si>
    <t>Működési célú költségvetési többlet</t>
  </si>
  <si>
    <t>Pénzmaradvány igénybevétele a műk.  hiány fedezetére:</t>
  </si>
  <si>
    <t xml:space="preserve">Felhalmozási bevételi többlet igénybev. a műk-i hiány fin-ra: </t>
  </si>
  <si>
    <t xml:space="preserve">    - védőnői szolgálat</t>
  </si>
  <si>
    <t>Bevételek összesen</t>
  </si>
  <si>
    <t>Kiadások összesen</t>
  </si>
  <si>
    <t xml:space="preserve">                                                                            </t>
  </si>
  <si>
    <t>Cél
tartalék</t>
  </si>
  <si>
    <t>Orvosi ügyelethez garázs építés</t>
  </si>
  <si>
    <t>Lakossági járdaépítések önkormányzati támogatással</t>
  </si>
  <si>
    <t>Bölcsöde épület elbontása</t>
  </si>
  <si>
    <t>Bugyi Nagyközség Önkormányzatának az európai uniós forrásból finanszírozott támogatással megvalósuló projektek bevételei és kiadásai (adatok ezer forintban)</t>
  </si>
  <si>
    <t>Kivitelezési költség</t>
  </si>
  <si>
    <t xml:space="preserve">   </t>
  </si>
  <si>
    <t>III. Finanszírozási célú bevételek és kiadások</t>
  </si>
  <si>
    <t>II. Felhalmozási célú bevételek és kiadások</t>
  </si>
  <si>
    <t>I.  Működési bevételek és kiadások</t>
  </si>
  <si>
    <t xml:space="preserve">                                                                                      </t>
  </si>
  <si>
    <t xml:space="preserve">                </t>
  </si>
  <si>
    <t>Beruházások, felújítások FAD befizetés</t>
  </si>
  <si>
    <t>21+.…25(26)</t>
  </si>
  <si>
    <t>A költségvetési hiány fin.külső forrással (folyószámlahitel)</t>
  </si>
  <si>
    <t>2013. év</t>
  </si>
  <si>
    <t>2016. év</t>
  </si>
  <si>
    <t xml:space="preserve">  -óvodapedagógusok és a nevelő munkát segítők bértámog.</t>
  </si>
  <si>
    <t xml:space="preserve">  -óvoda működési támogatás</t>
  </si>
  <si>
    <t xml:space="preserve">  -ingyenes és kedvezményes gyermekétkeztetés</t>
  </si>
  <si>
    <t xml:space="preserve">  -könyvtári, közművelődési támogatás</t>
  </si>
  <si>
    <t>Szenyvízgyűjtése és kezelése</t>
  </si>
  <si>
    <t>TB Alaptól védőnők és iskola eü-i feladatokra, háziorvosi szolg</t>
  </si>
  <si>
    <t>Család és nővédelmi eü-i gondozás</t>
  </si>
  <si>
    <t>Szennyvízelvezetés és kezelés</t>
  </si>
  <si>
    <t>Zöldterület kezelés(terek)</t>
  </si>
  <si>
    <t xml:space="preserve">Kivitelezési költség áfa </t>
  </si>
  <si>
    <t>1. Ellátottak térítési díjának, kártérítésének méltányossági alapon történő elengedésének összege</t>
  </si>
  <si>
    <t>3. Helyiségek, eszközök hasznosításából származó bev-ből nyújtot kedv., mentesség összege</t>
  </si>
  <si>
    <t>4. Egyéb nyújtott kedvezmény vagy kölcsön elengedésének összege</t>
  </si>
  <si>
    <t>Bessenyei Gy. Művelődési Ház és Könyvtár "IKSZT"</t>
  </si>
  <si>
    <t>Kezességvállalásból fennálló kötelezettség</t>
  </si>
  <si>
    <t>Bugyi Viziközmű-társulat hitele utáni készfizető kezesség</t>
  </si>
  <si>
    <t>Felhalmozási célú költségvetési hiány</t>
  </si>
  <si>
    <t>Támogatásértékű felhalmozási célú pénzeszköz átvétel</t>
  </si>
  <si>
    <t>Támogatásért. felhalmozási célú pénzeszközátadás</t>
  </si>
  <si>
    <t>Közhalatmi bevételek</t>
  </si>
  <si>
    <t>Kötelező feladatok</t>
  </si>
  <si>
    <t>Kötelező feldatok</t>
  </si>
  <si>
    <t>Önként vállalt feladat</t>
  </si>
  <si>
    <t>Önként vállalt feladatok</t>
  </si>
  <si>
    <t>KEOP-2.2.3/A/09-11-2011-0006 Alsónémedi-Bugyi-Kakucs üzemelő sérülékeny vízbázisok diag. vizsgálata</t>
  </si>
  <si>
    <t>Államigazgatási feladat</t>
  </si>
  <si>
    <t>Bugyi Nagyközség Önkormányzatának a Stabilitási törvény 3. § (1) bekezdése szerinti 
adósságot keletkeztető ügyletekből és
kezességvállalásból fennálló kötelezettségei</t>
  </si>
  <si>
    <t>Kezességvállalás időpontja</t>
  </si>
  <si>
    <t>Kezességvállalás érvényesíthetősége</t>
  </si>
  <si>
    <t>Közhatalmi bevételek</t>
  </si>
  <si>
    <t>Bessenyei Gy. Műv Ház és
Könyvtár "IKSZT"</t>
  </si>
  <si>
    <t>Felújítási és Beruházási kiadások összesen *</t>
  </si>
  <si>
    <t>*A fejlesztési célokhoz a Stabilitási tv. 3. § (1) bekezdése szerinti adósságot keletkeztető ügylet megkötése válhat szükségessé</t>
  </si>
  <si>
    <t>Az önkormányzat saját bevételének minősül</t>
  </si>
  <si>
    <t>II. A Stabilitási törvény 45. § (1) bekezdése alapján kiadott felhatalmazás szerint a 353/2011. (XII.30.) korm rendelet szerinti 
saját bevétel</t>
  </si>
  <si>
    <t xml:space="preserve">                           a helyi adóból származó bevétel,</t>
  </si>
  <si>
    <t xml:space="preserve">                           az osztalék, a koncessziós díj és a hozambevétel,</t>
  </si>
  <si>
    <t xml:space="preserve">                           bírság-, pótlék- és díjbevétel, valamint</t>
  </si>
  <si>
    <t xml:space="preserve">                          a kezességvállalással kapcsolatos megtérülés.</t>
  </si>
  <si>
    <t xml:space="preserve">                           az önk. vagyon és az önk.megillető vagyoni ér. jog ért.és haszn.származó bevétel,</t>
  </si>
  <si>
    <t xml:space="preserve">                           a tárgyi eszköz és az immat.jószág, részvény, részes. vállalat ért. vagy privatizáció bev.,</t>
  </si>
  <si>
    <t>MVH Területalapú támogatás</t>
  </si>
  <si>
    <t>Bugyi Nagyközség Polgármesteri Hivatala</t>
  </si>
  <si>
    <t>Működési bevételek összesen</t>
  </si>
  <si>
    <t>Irányító szervtől kapott támgoatás</t>
  </si>
  <si>
    <t>Költségvetési bevételek összesen</t>
  </si>
  <si>
    <t>Működési kiadások összesen</t>
  </si>
  <si>
    <t>Felújítások áfával</t>
  </si>
  <si>
    <t>Felhalmozási kiadások összesen:</t>
  </si>
  <si>
    <t>Lekötött betét feloldása</t>
  </si>
  <si>
    <t>Bevételek mindösszesen</t>
  </si>
  <si>
    <t>Kiadások mindösszesen.</t>
  </si>
  <si>
    <t>Hitelek, kölcsönök törlesztése</t>
  </si>
  <si>
    <t>Bessenyei György Művelődési Ház és Könyvtár "IKSZT"</t>
  </si>
  <si>
    <t>Bugyi Nagyk. Önk. Településfejl.-ellátási és üz. Szerv</t>
  </si>
  <si>
    <t>Költségvetési kiadások összesen.</t>
  </si>
  <si>
    <t>Költségvetési hiány belső finanszírozására 
szolgáló pénzf. nélküli bevétel (pénzmar.)</t>
  </si>
  <si>
    <t>2631/2011</t>
  </si>
  <si>
    <t>Szerződés iktató száma</t>
  </si>
  <si>
    <t>Az önkormányzat saját bevételének 50 %-a</t>
  </si>
  <si>
    <t>Alsónémedi-Bugyi-Örkény-Kakucs
üzemelő sérülékeny vízbázisok diag vizsg</t>
  </si>
  <si>
    <t>Költségvetési szerv</t>
  </si>
  <si>
    <t>Közfoglalkoztatottak száma</t>
  </si>
  <si>
    <t xml:space="preserve">  Bugyelláris Egyesület Tájház működtetésének támogatása</t>
  </si>
  <si>
    <t>Pustkás T. utcai rendelő fűtésszabályozás</t>
  </si>
  <si>
    <t>Sárrázók kialakítása 10 helyre</t>
  </si>
  <si>
    <t>Önkormányzatok működési támogatása</t>
  </si>
  <si>
    <t>Állami támogatások</t>
  </si>
  <si>
    <t>Egyes köznevelési feladatok támgoatása</t>
  </si>
  <si>
    <t>Szociális, gyermekétkeztetési feladatok támogatása</t>
  </si>
  <si>
    <t>Kulturális feladatok támogatása</t>
  </si>
  <si>
    <t>Központosított feladatok támogatása</t>
  </si>
  <si>
    <t>Bugyi Nagyközségért Közalapítvány Játóterek létesítéséhez, pihenő park kialakításához átadott visszatérítendő támogatás</t>
  </si>
  <si>
    <t>ÁROP Hivatal szervezetfejlesztési pályázat</t>
  </si>
  <si>
    <t>Korm. 
funkció</t>
  </si>
  <si>
    <t>Kormányzati funkció 
megnevezése</t>
  </si>
  <si>
    <t>Működési 
bevételek</t>
  </si>
  <si>
    <t>Közhatalmi
bevételek</t>
  </si>
  <si>
    <t>Felhalmozási
bevételek</t>
  </si>
  <si>
    <t>Működésicélra átvett
 pénzeszk</t>
  </si>
  <si>
    <t>Felhalmozási célra átvett pénzeszközök</t>
  </si>
  <si>
    <t>Az önkormányzat általános működésének és ágazati feladatainak támogatása</t>
  </si>
  <si>
    <t>Korm. 
Funkció</t>
  </si>
  <si>
    <t>Kormányzati funkció megnevezése</t>
  </si>
  <si>
    <t>Munkaadókat terhelő járulékok és Szoc hj. Adó</t>
  </si>
  <si>
    <t>Ellátottak pénzbeli juttatásai</t>
  </si>
  <si>
    <t>Egyéb működési célú kiadások</t>
  </si>
  <si>
    <t>Korm.
Funkció</t>
  </si>
  <si>
    <t>011130</t>
  </si>
  <si>
    <t>011220</t>
  </si>
  <si>
    <t>031030</t>
  </si>
  <si>
    <t>091110</t>
  </si>
  <si>
    <t>Óvodai nevelés, ellátás szakmai feladatai</t>
  </si>
  <si>
    <t>091140</t>
  </si>
  <si>
    <t>Óvodai nevelés, ellátás működési feladatai</t>
  </si>
  <si>
    <t>091120</t>
  </si>
  <si>
    <t>Sajátos nevelési igényű gyerekek óvodai nevelés</t>
  </si>
  <si>
    <t>Kormnyzati funkció megnevezése</t>
  </si>
  <si>
    <t>082044</t>
  </si>
  <si>
    <t>082091</t>
  </si>
  <si>
    <t>013350</t>
  </si>
  <si>
    <t>Önk-i vagyonnal való gazdálkodás</t>
  </si>
  <si>
    <t>041233</t>
  </si>
  <si>
    <t>Hosszabb időtartamú közfoglalkoztatás</t>
  </si>
  <si>
    <t>045160</t>
  </si>
  <si>
    <t>Közutak fenntartása</t>
  </si>
  <si>
    <t>066020</t>
  </si>
  <si>
    <t>Önk-i vagyonnal való gazd</t>
  </si>
  <si>
    <t>031060</t>
  </si>
  <si>
    <t>Bűnmegelőzés</t>
  </si>
  <si>
    <t>042120</t>
  </si>
  <si>
    <t>Mezőgazdasági támogatások</t>
  </si>
  <si>
    <t>047120</t>
  </si>
  <si>
    <t>Piac üzemeltetés</t>
  </si>
  <si>
    <t>052080</t>
  </si>
  <si>
    <t>063080</t>
  </si>
  <si>
    <t>Vízellátással kapcsolatosközmű fennt</t>
  </si>
  <si>
    <t>072111</t>
  </si>
  <si>
    <t>Háziorvosi alapellátás</t>
  </si>
  <si>
    <t>072112</t>
  </si>
  <si>
    <t>Háziorvosi ógyeleti ellátás</t>
  </si>
  <si>
    <t>072311</t>
  </si>
  <si>
    <t>Fogorvosi alapellátás</t>
  </si>
  <si>
    <t>074031</t>
  </si>
  <si>
    <t>074032</t>
  </si>
  <si>
    <t>074051</t>
  </si>
  <si>
    <t>Nem fertőző megbetegedések megelőz</t>
  </si>
  <si>
    <t>083030</t>
  </si>
  <si>
    <t>Egyéb kiadói tevékenység</t>
  </si>
  <si>
    <t>104042</t>
  </si>
  <si>
    <t>104051</t>
  </si>
  <si>
    <t>Gyermekvédelmi támogatás</t>
  </si>
  <si>
    <t>105010</t>
  </si>
  <si>
    <t>Munkanélküliek aktív korúak ellátása</t>
  </si>
  <si>
    <t>106020</t>
  </si>
  <si>
    <t>Lakáfenntartási ellátások</t>
  </si>
  <si>
    <t>107051</t>
  </si>
  <si>
    <t>107060</t>
  </si>
  <si>
    <t>Egyéb szoc. Pénzbeli és természetb. Ell</t>
  </si>
  <si>
    <t>045150</t>
  </si>
  <si>
    <t>Egyéb szárazföldi személyszáll</t>
  </si>
  <si>
    <t>064010</t>
  </si>
  <si>
    <t>066010</t>
  </si>
  <si>
    <t>900060</t>
  </si>
  <si>
    <t>900070</t>
  </si>
  <si>
    <t>084031</t>
  </si>
  <si>
    <t>084032</t>
  </si>
  <si>
    <t>Civil szervezetek programtámogatása</t>
  </si>
  <si>
    <t>Vízellátással kapcs. Közmű fennt</t>
  </si>
  <si>
    <t>Ön-ki vagyonnal való gazd(bérbeadás)</t>
  </si>
  <si>
    <t>018030</t>
  </si>
  <si>
    <t>Támogatási célú finansz.műveletek</t>
  </si>
  <si>
    <t>Támogatási célú finanszírozási műveletek</t>
  </si>
  <si>
    <t>Finanszírozási
bevétel</t>
  </si>
  <si>
    <t>Finanszírozási
bevételek</t>
  </si>
  <si>
    <t>Finanszírozási 
bevételek</t>
  </si>
  <si>
    <t>Támogatási célú finanszírozási műveltek</t>
  </si>
  <si>
    <t>Város és községgazdálkodás</t>
  </si>
  <si>
    <t>091220</t>
  </si>
  <si>
    <t>1-4 évf működtetési feladatok</t>
  </si>
  <si>
    <t>091250</t>
  </si>
  <si>
    <t>alapfokú műv. Okt. műk feladatok</t>
  </si>
  <si>
    <t>092120</t>
  </si>
  <si>
    <t>5-8 év, működtetési feladatok</t>
  </si>
  <si>
    <t xml:space="preserve">076090 </t>
  </si>
  <si>
    <t>Egyéb eü-i szolg támogatása</t>
  </si>
  <si>
    <t>08143</t>
  </si>
  <si>
    <t>Iskolai, diáksport tev. Támogatása</t>
  </si>
  <si>
    <t>Város és községgazd fel</t>
  </si>
  <si>
    <t>072122</t>
  </si>
  <si>
    <t>018010</t>
  </si>
  <si>
    <t>Önkormányzatok elszám. Kp.-i ktgv. Szerv</t>
  </si>
  <si>
    <t>gépjárműadó</t>
  </si>
  <si>
    <t>egyéb közhatalmi bevétel</t>
  </si>
  <si>
    <t>Működési bevételek</t>
  </si>
  <si>
    <t>Működési célú tám. Áht belülről</t>
  </si>
  <si>
    <t>Felhalmozási célú tám. Áht. Belülről</t>
  </si>
  <si>
    <t>Működési célra átvett pénzeszközök</t>
  </si>
  <si>
    <t>Finanszírozási bevételek</t>
  </si>
  <si>
    <t>Munkaadókat terhelő jár. És szoc hj adó</t>
  </si>
  <si>
    <t>Egyéb felhalmozási célú kiadások</t>
  </si>
  <si>
    <t>1, KEOP-2.2.3/A/09-11-2011-0006 Alsónémedi-Bugyi-Örkény-Kakucs üzemelő sérülékeny vízbázisok diagnosztikai vizsgálata</t>
  </si>
  <si>
    <t>2. ÁROP-3.A.2-2013-2013-0033 szervezetfejlesztés Bugyi Nagyközség Önkormányzatánál</t>
  </si>
  <si>
    <t xml:space="preserve">   - településőr</t>
  </si>
  <si>
    <t xml:space="preserve">047120 </t>
  </si>
  <si>
    <t>Piac üzemeltetése</t>
  </si>
  <si>
    <t>Ifjúság-egészségügyi gondozás</t>
  </si>
  <si>
    <t>Munkaadókat terhelő járulékok és szoc hj adó</t>
  </si>
  <si>
    <t>Költségvetési szerveknek átadott finanszírozás</t>
  </si>
  <si>
    <t>27+29(30)</t>
  </si>
  <si>
    <t>05+20+26(31)</t>
  </si>
  <si>
    <t>12+25+30(32)</t>
  </si>
  <si>
    <t>31-32    (33)</t>
  </si>
  <si>
    <t>Felhalmozás-felújítás</t>
  </si>
  <si>
    <t>Arany J. u. gyalogátkelő hely kialakítása</t>
  </si>
  <si>
    <t>Normatív hozzájárulások</t>
  </si>
  <si>
    <t>Felhal.és műd. Célra átvett pénzeszk.</t>
  </si>
  <si>
    <t>Egyéb felhalmozási célcú kiad.</t>
  </si>
  <si>
    <t>Felhalmozási kiadások</t>
  </si>
  <si>
    <t>Működési bevétel</t>
  </si>
  <si>
    <t>Felhalmozási célra átvett péneszk</t>
  </si>
  <si>
    <t>Munkaadókat terhelő jár és szoc. Hj. Adó</t>
  </si>
  <si>
    <t>Ellátottak pénzbelijuttatásai</t>
  </si>
  <si>
    <t>Beruházások áfával</t>
  </si>
  <si>
    <t>Finanszírozási bevételek összesen</t>
  </si>
  <si>
    <t>Normatív állami hozzájárulások</t>
  </si>
  <si>
    <t>Egyéb működési célő kiadások</t>
  </si>
  <si>
    <t>Hitelek, kölcsönök utáni kamat</t>
  </si>
  <si>
    <t>Intézményeknek folyósított támogatás</t>
  </si>
  <si>
    <t>Bugyi Nagyközség Önkormányzatának a Stabilitási törvény 3. § (1) bekezdése szerinti 
adósságot keletkeztető ügyletekből és
kezességvállalásból fennálló kötelezettségei, valamint saját bevételek három évre várható összege</t>
  </si>
  <si>
    <t>2017. év</t>
  </si>
  <si>
    <t>I. A Stabilitási törvény 3. § (1) bekezdése szerinti adósságok keletkeztető ügyletek</t>
  </si>
  <si>
    <t xml:space="preserve">  - hitel, kölcsön felvétele, átvállalás</t>
  </si>
  <si>
    <t xml:space="preserve">  - hitelviszonyt megtestesítő értékpapír forgalomba hozatala</t>
  </si>
  <si>
    <t xml:space="preserve">  - váltó kibocsátása</t>
  </si>
  <si>
    <t xml:space="preserve">  - visszavásárlási köt.kikötésével megkötött adásv. Szerz</t>
  </si>
  <si>
    <t xml:space="preserve"> </t>
  </si>
  <si>
    <t xml:space="preserve">  - szerződésben kapott, halasztott fiz, részletfizetés</t>
  </si>
  <si>
    <t xml:space="preserve">  - pénzügyi lízing megkötése</t>
  </si>
  <si>
    <t>Bevételek irányító szervi támogatással korrigált összege</t>
  </si>
  <si>
    <t>Kiadások irányító szervi támogatással korrigált összege</t>
  </si>
  <si>
    <r>
      <t>Egyéb felhalmozási célú kiadások</t>
    </r>
    <r>
      <rPr>
        <sz val="8.5"/>
        <rFont val="MS Sans Serif"/>
        <family val="2"/>
        <charset val="238"/>
      </rPr>
      <t>(átadott pénzeszk)</t>
    </r>
  </si>
  <si>
    <t>Véglegesen átadott működési célú támogatások</t>
  </si>
  <si>
    <t xml:space="preserve">  Caritas 97 Bt működéséhez támogatás</t>
  </si>
  <si>
    <t xml:space="preserve">  Bugyi SE  működéséhez támogatás</t>
  </si>
  <si>
    <t xml:space="preserve">  GYURO-TEAM SE működéséhez támogatás</t>
  </si>
  <si>
    <t>Véglegesen átadott felhalmozási célú támogatások</t>
  </si>
  <si>
    <t xml:space="preserve">  Határon túli pályázat (általános iskolai gyerekek táboroztatásához)</t>
  </si>
  <si>
    <t xml:space="preserve">  Amatőr Sportegyesület működéséhez támogatás</t>
  </si>
  <si>
    <r>
      <t>Egyéb működési célú kiadások</t>
    </r>
    <r>
      <rPr>
        <sz val="8.5"/>
        <rFont val="MS Sans Serif"/>
        <family val="2"/>
        <charset val="238"/>
      </rPr>
      <t>(átadott pénzeszk)</t>
    </r>
  </si>
  <si>
    <t>Mindösszesen</t>
  </si>
  <si>
    <t>Államigazgatási feladatok</t>
  </si>
  <si>
    <t>Összesített költségvetési bevétel összesen</t>
  </si>
  <si>
    <t>Összesített költségvetési kiadás összesen</t>
  </si>
  <si>
    <t>Kötelező feladatokhoz kapcsolódó ltségvetési bevétel összesen</t>
  </si>
  <si>
    <t>Államigazgatási feladatokhoz kapcsolóód költségvetési bevétel összesen</t>
  </si>
  <si>
    <t>Önként vállalt feladatokhoz kapcsolódó költségvetési bevétel összesen</t>
  </si>
  <si>
    <r>
      <t xml:space="preserve">  </t>
    </r>
    <r>
      <rPr>
        <sz val="10"/>
        <rFont val="MS Sans Serif"/>
        <family val="2"/>
        <charset val="238"/>
      </rPr>
      <t>(2) A Stabilitási törvény hatályba lépését megelőzően vállalt kezességvállalásból eredő kötelezettségek</t>
    </r>
  </si>
  <si>
    <r>
      <t>I.</t>
    </r>
    <r>
      <rPr>
        <sz val="10"/>
        <rFont val="MS Sans Serif"/>
        <charset val="238"/>
      </rPr>
      <t xml:space="preserve">  </t>
    </r>
    <r>
      <rPr>
        <u/>
        <sz val="10"/>
        <rFont val="MS Sans Serif"/>
        <family val="2"/>
        <charset val="238"/>
      </rPr>
      <t xml:space="preserve">(1) Bugyi Nagyközség Önkormányzatának a  Stabilitási törvény szerinti adósságot keletkeztető ügyletekből és 
</t>
    </r>
    <r>
      <rPr>
        <sz val="10"/>
        <rFont val="MS Sans Serif"/>
        <family val="2"/>
        <charset val="238"/>
      </rPr>
      <t xml:space="preserve">     </t>
    </r>
    <r>
      <rPr>
        <u/>
        <sz val="10"/>
        <rFont val="MS Sans Serif"/>
        <family val="2"/>
        <charset val="238"/>
      </rPr>
      <t>kezességvállalásból fennálló kötelezettsége nincs</t>
    </r>
  </si>
  <si>
    <t>Bugyi Nagyközség Önkormányzatának és az általa irányított költségvetési szervek 2015. évi bevételei és kiadásai (adatok ezer forintban)</t>
  </si>
  <si>
    <t>Bugyi Nagyközség Önkormányzatának 2015. évi összesített kötelező, önként vállalt és államigazgatási 
feladatok bevételek és kiadások részletezése (adatok ezer forintban)</t>
  </si>
  <si>
    <t>Bugyi Nagyközség Önkormányzatának 2015. évi összesített költségvetési mérlege
 (adatok ezer forintban)</t>
  </si>
  <si>
    <t>Bugyi Nagyközség Önkormányzat és az általa irányított költségvetési szervek 2015. évi öszesített költségvetésének előirányzat-felhasználási  ütemterve (adatok ezer forintban)</t>
  </si>
  <si>
    <t>Bugyi Nagyközség Önkormányzatának 2015. évi bevételei (adatok ezer forintban)</t>
  </si>
  <si>
    <t>Bugyi Nagyközség Önkormányzatának 2015. évi  bevételeinek részletezése (adatok ezer forintban)</t>
  </si>
  <si>
    <t>Bugyi Nagyközség Önkormányzat 2015. évi költségvetési támogatásának kimutatása (adatok ezer forintban)</t>
  </si>
  <si>
    <t>Bugyi Nagyközség Önkormányzatának 2015. évi kiadásai (adatok ezer forintban)</t>
  </si>
  <si>
    <t xml:space="preserve"> Bugyi Nagyközség Önkormányzat 2015. évi beruházási és felújítási kiadásai (adatok ezer forintban)</t>
  </si>
  <si>
    <t>Bugyi Nagyközség Önkormányzat 2015. évi átadott pénzeszközei, támogatásai (adatok ezer forintban)</t>
  </si>
  <si>
    <t>Bugyi Nagyközség Önkormányzatának 2015. évi kötelező, önként vállalt és államigazgatási 
feladatok bevételek és kiadások részletezése (adatok ezer forintban)</t>
  </si>
  <si>
    <t>Bugyi Nagyközségi Önkormányzat működési és felhalmozási célú bevételek és kiadások előirányzata 2015. évben (adatok ezer forintban)</t>
  </si>
  <si>
    <t>Bugyi Nagyközség Önkormányzatának 2015. évi közvetett támogatásai (adatok ezer forintban)</t>
  </si>
  <si>
    <t>Bugyi Nagyközség Önkormányzat 2015. évi költségvetésének  több éves kihatással járó kiadásainak részletezése                      (adatok ezer forintban)</t>
  </si>
  <si>
    <t>Bugyi Nagyközség Önkormányzat által irányított költségvetési szervek által foglalkoztatott közfoglalkoztatottak 2015. évi létszáma 
költségvetési szervenkénti bontással</t>
  </si>
  <si>
    <t>Bugyi Nagyközségi Polgármesteri Hivatal 2015. évi  bevételeinek és kiadásainak részletezése (adatok ezer forintban)</t>
  </si>
  <si>
    <t>Bugyi Nagyközségi Polgármesteri Hivatal 2015. évi  kötelező, önként vállalt és államigazgatási bevételeinek és kiadásainak részletezése (adatok ezer forintban)</t>
  </si>
  <si>
    <t>Napköziotthonos Óvoda 2015. évi  bevételeinek és kiadásainak részletezése (adatok ezer forintban)</t>
  </si>
  <si>
    <t>Napköziotthonos Óvoda 2015. évi  kötelező, önként vállalt és államigazgatási feladataihoz kapcsolódó bevételeinek és kiadásainak részletezése (adatok ezer forintban)</t>
  </si>
  <si>
    <t>Bessenyei György Művelődési Ház és Könyvtár "IKSZT"
 2015. évi  bevételeinek és kiadásainak részletezése (adatok ezer forintban)</t>
  </si>
  <si>
    <t>Bessenyei György Művelődési Ház és Könyvtár "IKSZT"
 2015. évi  kötelező, önként vállalt és államigazgatási feladatokhoz kapcsolódó bevételeinek és kiadásainak részletezése (adatok ezer forintban)</t>
  </si>
  <si>
    <t>Településfejlesztési-ellátási és Üzemeltetési Szerv 2015. évi  bevételeinek és kiadásainak részletezése (adatok ezer forintban)</t>
  </si>
  <si>
    <t>Településfejlesztési-ellátási és Üzemeltetési Szerv 2015. évi  kötelező, önként vállalt és államigazgatási feladatok bevételeinek és kiadásainak részletezése (adatok ezer forintban)</t>
  </si>
  <si>
    <t>Bugyi Nagyközség Önkormányzat és az általa irányított költségvetési szervek 2015. évi költségvetésének előirányzat-felhasználási  ütemterve (adatok ezer forintban)</t>
  </si>
  <si>
    <t>Bugyi Nagyközség Önkormányzatának 2015. évi költségvetési mérlege
 (adatok ezer forintban)</t>
  </si>
  <si>
    <t>Felhalmozsi-felújítási kiadások</t>
  </si>
  <si>
    <t>Felhalmozási-felújítási kiadások</t>
  </si>
  <si>
    <t>096015</t>
  </si>
  <si>
    <t>Gyermekétkeztetés köznevelési intézményben</t>
  </si>
  <si>
    <t>Felújítási-felhalmozási kiadások</t>
  </si>
  <si>
    <t>Bugyi Nagyközség Önkormányzat és az általa irányított költségvetési szervek 2015. évi létszámkerete költségvetési szervenkénti bontással</t>
  </si>
  <si>
    <t xml:space="preserve">  KDV 2015. évi mük. Hozzájárulás</t>
  </si>
  <si>
    <t xml:space="preserve">  Rákóczi Szövetség működéséhez támogatás</t>
  </si>
  <si>
    <t xml:space="preserve">  Közalapítvány támogatása Kossuth L.u.faültetéshez</t>
  </si>
  <si>
    <t>Gyermekétk.köznev.intézményben</t>
  </si>
  <si>
    <t>081043</t>
  </si>
  <si>
    <t>mezőőri járulék</t>
  </si>
  <si>
    <t>Bugyi Sportegyesület görpálya kialakításához átadott visszatérítendő támogatás fennmaradó része</t>
  </si>
  <si>
    <t>Önkormányzatok igazg.tevékenysége</t>
  </si>
  <si>
    <t>Ön-ki vagyonnal való gazdálkodás</t>
  </si>
  <si>
    <t>3 db önkormányzati telek értékesítése</t>
  </si>
  <si>
    <t>Széchenyi tér 10 szám alatti lakás értékesítése</t>
  </si>
  <si>
    <t>Széchenyi tér 1. szám alatti lakás értékesítése</t>
  </si>
  <si>
    <t>Skoda gépjármű értékesítése</t>
  </si>
  <si>
    <t>Széchenyi tér 10. lakás ablakcsere</t>
  </si>
  <si>
    <t>Lakossági ároképítésekhez térkő biztosítása</t>
  </si>
  <si>
    <t>Ravatalozó előtető készítése</t>
  </si>
  <si>
    <t>Kossuth L. utca 17. fűtés szabályozás, rendszer szétválasztása</t>
  </si>
  <si>
    <t>Puskás T.u. rendelő felújítása</t>
  </si>
  <si>
    <t>Arany J.u. parkoló térkövezés</t>
  </si>
  <si>
    <t>ABC parkoló, Béke köz, Új u., Vány és Ürbő bejáró, Erzsébet kné u. aszfaltozása</t>
  </si>
  <si>
    <t>Bugyi 01601/10.12.hrsz.erdőtelepítés</t>
  </si>
  <si>
    <t>Új utcákba járda összekötések kialakítása</t>
  </si>
  <si>
    <t>Széchenyi tér 5. és 6. sz.ház közötti járda kialakítása</t>
  </si>
  <si>
    <t>Védőnők 2 db kartoték szekrény</t>
  </si>
  <si>
    <t>buszmegállókba várótermek kialakítása</t>
  </si>
  <si>
    <t>Kossuth L. és Erzsébet kné u. közötti kisköz közvilágítás kiépítése</t>
  </si>
  <si>
    <t>Falutérképek elkészítése</t>
  </si>
  <si>
    <t>Műfüves sportpálya regenerálása, kerítés újraépítése</t>
  </si>
  <si>
    <t>Széchenyi téri iskola épület elbontása</t>
  </si>
  <si>
    <t>Sportpályára mobil WC és mobil iroda</t>
  </si>
  <si>
    <t>Utcanévtáblák kihelyezése</t>
  </si>
  <si>
    <t>TEFÜSZ iroda tetőszerkezetének felújítása</t>
  </si>
  <si>
    <t>Beleznay kastély kültéri karbantartási és javítási munkái</t>
  </si>
  <si>
    <t>Beleznay kastély WC csoport átalakítási munkái</t>
  </si>
  <si>
    <t xml:space="preserve">Óvoda épületekre 6 db előtető </t>
  </si>
  <si>
    <t>Napraforgó óvoda járda térkövezés, megemelése, átemelő szivattyú elé derítő telepítése</t>
  </si>
  <si>
    <t>Kazinczy Iskola hátsó aszfaltút felújítása</t>
  </si>
  <si>
    <t>Hivatal és egészségház fűtés szabályozás, rendszer szétválasztása</t>
  </si>
  <si>
    <t xml:space="preserve"> Bugyi Nagyközségi Polgármesteri Hivatal 2015. évi beruházási és felújítási kiadásai (adatok ezer forintban)</t>
  </si>
  <si>
    <t>Napköziotthonos Óvoda 2015. évi beruházási és felújítási kiadásai (adatok ezer forintban)</t>
  </si>
  <si>
    <t>Bessenyei György Műv. Ház és Könyvtár "IKSZT" 2015. évi beruházási és felújítási kiadásai (adatok ezer forintban)</t>
  </si>
  <si>
    <t>Településfejlesztési-ellátási és Üzemeltetési Szerv 2015. évi beruházási és felújítási kiadásai (adatok ezer forintban)</t>
  </si>
  <si>
    <t>központi szerver vásárlása</t>
  </si>
  <si>
    <t>szerver szoftver</t>
  </si>
  <si>
    <t>8 db számítógép</t>
  </si>
  <si>
    <t>1 db notebook</t>
  </si>
  <si>
    <t>fedett kerékpártároló</t>
  </si>
  <si>
    <t>nagykapu+elektromos nyitórendszer</t>
  </si>
  <si>
    <t xml:space="preserve">Felújítási és Beruházási kiadások összesen </t>
  </si>
  <si>
    <t>közterület felügyeleti irodába légkondicionáló berendezés</t>
  </si>
  <si>
    <t>5 db homokozótakaró</t>
  </si>
  <si>
    <t>7 db ágytároló szekrény</t>
  </si>
  <si>
    <t>3 db gáztűzhely</t>
  </si>
  <si>
    <t xml:space="preserve">vízakna, vízcsap kialakítás </t>
  </si>
  <si>
    <t>projektor, vászon vásárlás</t>
  </si>
  <si>
    <t>világításrendszer kialakítása</t>
  </si>
  <si>
    <t>légkondicionáló berendezés vásárlás</t>
  </si>
  <si>
    <t>beépített szekrények iskola épületbe</t>
  </si>
  <si>
    <t>TEFÜSZ részére hegesztő, pajzs vásárlás</t>
  </si>
  <si>
    <t>TEFÜSZ részére betonfúró vásárlás</t>
  </si>
  <si>
    <t>058/7. hrsz.terület értékesítése</t>
  </si>
  <si>
    <t xml:space="preserve">  Révfülöpi tábor berendezések vásárlására átadott pénzeszköz</t>
  </si>
  <si>
    <t>védőnők csecsemőmérleg, fülvizsgáló</t>
  </si>
  <si>
    <t>Fényképezőgép+kártya vásárlás</t>
  </si>
  <si>
    <t>Iskola fűnyíró vásárlás</t>
  </si>
  <si>
    <t xml:space="preserve">Iskola talajmaró </t>
  </si>
  <si>
    <t>Iskola sarokköszörűgép</t>
  </si>
  <si>
    <t>Iskola kézi fúrógép</t>
  </si>
  <si>
    <t>Iskola CD, DVD lejátszók vásárlás</t>
  </si>
  <si>
    <t>Iskola citerák vásárlása</t>
  </si>
  <si>
    <t>Gyermekétk.köznev. Intézményben</t>
  </si>
  <si>
    <t>096025</t>
  </si>
  <si>
    <t>Gyermekétkeztetés köznev. Intézményb</t>
  </si>
  <si>
    <t xml:space="preserve">  -óvodapedagógusok minősítésének kiegészítő támogatása</t>
  </si>
  <si>
    <t>A Stabilitási törvény 45. § (1) bekezdése alapján kiadott felhatalmazás szerint a 353/2011. (XII.30.) korm rendelet szerinti 
saját bevétel 50%a : 323450</t>
  </si>
  <si>
    <t>Értékpapír vásárlás</t>
  </si>
  <si>
    <t>Finanszírozási bevétel értékpapírból</t>
  </si>
  <si>
    <t>Finanszírozási bevétel</t>
  </si>
  <si>
    <t xml:space="preserve">   - ebből: KEOP-2.2.3/A/09-11-2011-0006 Alsónémedi-Bugyi-Kakucs 
   üzemelő sérülékeny vízbázisok idagn. Vizsgálata: 12918</t>
  </si>
  <si>
    <t>Értékpapír befektetés</t>
  </si>
  <si>
    <t>20 db irodai szék</t>
  </si>
  <si>
    <t xml:space="preserve"> Felső Homokhátság Vidékfejlesztési Egyesület működési  kamatkiadás támogatása</t>
  </si>
  <si>
    <t>Kezességvállalás kezdő összege.</t>
  </si>
  <si>
    <t>Kezességvállalás 2014.12.31. összege</t>
  </si>
  <si>
    <t>2014.év</t>
  </si>
  <si>
    <t>2015.év</t>
  </si>
  <si>
    <t>2018. év</t>
  </si>
  <si>
    <t>Maradvány</t>
  </si>
  <si>
    <t xml:space="preserve"> Ócsai Mozgáskorlátozottak Egyesülete parasportnapok támogatása</t>
  </si>
  <si>
    <t xml:space="preserve"> Peter Cerny alapítvány támogatás</t>
  </si>
  <si>
    <t xml:space="preserve">  Dabas és Környéke Mentőorvosi Mentőtiszti Kocsi Nonprofit Kft.    egyszeri támogatás</t>
  </si>
</sst>
</file>

<file path=xl/styles.xml><?xml version="1.0" encoding="utf-8"?>
<styleSheet xmlns="http://schemas.openxmlformats.org/spreadsheetml/2006/main">
  <numFmts count="7">
    <numFmt numFmtId="6" formatCode="#,##0\ &quot;Ft&quot;;[Red]\-#,##0\ &quot;Ft&quot;"/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#,##0\ &quot;Ft&quot;"/>
    <numFmt numFmtId="166" formatCode="#,##0\ _F_t"/>
  </numFmts>
  <fonts count="81">
    <font>
      <sz val="10"/>
      <name val="MS Sans Serif"/>
      <charset val="238"/>
    </font>
    <font>
      <b/>
      <sz val="10"/>
      <name val="MS Sans Serif"/>
      <charset val="238"/>
    </font>
    <font>
      <sz val="10"/>
      <name val="MS Sans Serif"/>
      <charset val="238"/>
    </font>
    <font>
      <sz val="8"/>
      <name val="MS Sans Serif"/>
      <charset val="238"/>
    </font>
    <font>
      <sz val="9"/>
      <name val="MS Sans Serif"/>
      <charset val="238"/>
    </font>
    <font>
      <b/>
      <sz val="9"/>
      <name val="MS Sans Serif"/>
      <charset val="238"/>
    </font>
    <font>
      <sz val="12"/>
      <name val="MS Sans Serif"/>
      <charset val="238"/>
    </font>
    <font>
      <b/>
      <sz val="12"/>
      <name val="MS Sans Serif"/>
      <charset val="238"/>
    </font>
    <font>
      <b/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2"/>
      <name val="MS Sans Serif"/>
      <family val="2"/>
      <charset val="238"/>
    </font>
    <font>
      <sz val="8"/>
      <name val="Times New Roman"/>
      <family val="1"/>
    </font>
    <font>
      <b/>
      <sz val="12"/>
      <name val="MS Sans Serif"/>
      <family val="2"/>
    </font>
    <font>
      <sz val="12"/>
      <name val="MS Sans Serif"/>
      <family val="2"/>
    </font>
    <font>
      <sz val="9"/>
      <name val="MS Sans Serif"/>
      <family val="2"/>
    </font>
    <font>
      <b/>
      <sz val="9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i/>
      <sz val="12"/>
      <name val="MS Sans Serif"/>
      <family val="2"/>
    </font>
    <font>
      <i/>
      <sz val="12"/>
      <name val="MS Sans Serif"/>
      <family val="2"/>
    </font>
    <font>
      <b/>
      <sz val="10"/>
      <name val="Arial"/>
      <family val="2"/>
      <charset val="238"/>
    </font>
    <font>
      <b/>
      <sz val="10"/>
      <color indexed="8"/>
      <name val="Arial CE"/>
    </font>
    <font>
      <sz val="10"/>
      <name val="Arial"/>
    </font>
    <font>
      <b/>
      <u/>
      <sz val="10"/>
      <color indexed="8"/>
      <name val="Arial CE"/>
      <family val="2"/>
    </font>
    <font>
      <u/>
      <sz val="10"/>
      <color indexed="8"/>
      <name val="Arial CE"/>
      <family val="2"/>
    </font>
    <font>
      <b/>
      <sz val="8"/>
      <color indexed="8"/>
      <name val="Arial CE"/>
    </font>
    <font>
      <sz val="8"/>
      <color indexed="8"/>
      <name val="Arial CE"/>
    </font>
    <font>
      <sz val="10"/>
      <color indexed="8"/>
      <name val="Arial CE"/>
      <family val="2"/>
    </font>
    <font>
      <b/>
      <sz val="8"/>
      <color indexed="8"/>
      <name val="Arial CE"/>
      <charset val="238"/>
    </font>
    <font>
      <sz val="9"/>
      <color indexed="8"/>
      <name val="Arial CE"/>
      <family val="2"/>
    </font>
    <font>
      <sz val="8"/>
      <color indexed="8"/>
      <name val="Arial CE"/>
      <family val="2"/>
    </font>
    <font>
      <sz val="10"/>
      <name val="Arial"/>
      <charset val="238"/>
    </font>
    <font>
      <b/>
      <sz val="10"/>
      <color indexed="8"/>
      <name val="Arial CE"/>
      <family val="2"/>
    </font>
    <font>
      <b/>
      <sz val="8"/>
      <color indexed="8"/>
      <name val="Arial CE"/>
      <family val="2"/>
    </font>
    <font>
      <sz val="12"/>
      <name val="MS Sans Serif"/>
      <family val="2"/>
      <charset val="238"/>
    </font>
    <font>
      <sz val="11"/>
      <name val="MS Sans Serif"/>
      <family val="2"/>
      <charset val="238"/>
    </font>
    <font>
      <b/>
      <sz val="8.5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9"/>
      <name val="MS Sans Serif"/>
      <family val="2"/>
      <charset val="238"/>
    </font>
    <font>
      <sz val="7"/>
      <name val="MS Sans Serif"/>
      <family val="2"/>
    </font>
    <font>
      <b/>
      <sz val="7"/>
      <name val="MS Sans Serif"/>
      <family val="2"/>
    </font>
    <font>
      <sz val="7"/>
      <color indexed="8"/>
      <name val="MS Sans Serif"/>
      <family val="2"/>
    </font>
    <font>
      <sz val="7"/>
      <name val="MS Sans Serif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9"/>
      <name val="MS Sans Serif"/>
      <family val="2"/>
      <charset val="238"/>
    </font>
    <font>
      <b/>
      <u/>
      <sz val="10"/>
      <name val="MS Sans Serif"/>
      <family val="2"/>
      <charset val="238"/>
    </font>
    <font>
      <u/>
      <sz val="10"/>
      <name val="MS Sans Serif"/>
      <charset val="238"/>
    </font>
    <font>
      <b/>
      <sz val="7"/>
      <name val="MS Sans Serif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Helvetica"/>
      <family val="2"/>
    </font>
    <font>
      <sz val="12"/>
      <name val="Helvetica"/>
      <family val="2"/>
    </font>
    <font>
      <b/>
      <sz val="12"/>
      <name val="Helvetica"/>
      <family val="2"/>
    </font>
    <font>
      <b/>
      <sz val="10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name val="Helvetica"/>
      <family val="2"/>
    </font>
    <font>
      <b/>
      <sz val="11"/>
      <name val="Helvetica"/>
      <family val="2"/>
    </font>
    <font>
      <sz val="7"/>
      <name val="MS Sans Serif"/>
      <charset val="238"/>
    </font>
    <font>
      <b/>
      <sz val="6"/>
      <name val="MS Sans Serif"/>
      <family val="2"/>
    </font>
    <font>
      <b/>
      <sz val="11"/>
      <name val="Arial"/>
      <family val="2"/>
      <charset val="238"/>
    </font>
    <font>
      <sz val="8.5"/>
      <name val="MS Sans Serif"/>
      <charset val="238"/>
    </font>
    <font>
      <sz val="6"/>
      <name val="MS Sans Serif"/>
      <family val="2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8"/>
      <color indexed="8"/>
      <name val="Arial CE"/>
      <charset val="238"/>
    </font>
    <font>
      <sz val="8.5"/>
      <name val="MS Sans Serif"/>
      <family val="2"/>
      <charset val="238"/>
    </font>
    <font>
      <b/>
      <sz val="7"/>
      <name val="MS Sans Serif"/>
      <charset val="238"/>
    </font>
    <font>
      <sz val="10"/>
      <color indexed="8"/>
      <name val="Calibri"/>
      <family val="2"/>
      <charset val="238"/>
    </font>
    <font>
      <u/>
      <sz val="10"/>
      <name val="MS Sans Serif"/>
      <family val="2"/>
      <charset val="238"/>
    </font>
    <font>
      <sz val="10"/>
      <name val="Arial"/>
      <family val="2"/>
      <charset val="238"/>
    </font>
    <font>
      <b/>
      <sz val="14"/>
      <name val="MS Sans Serif"/>
      <family val="2"/>
      <charset val="238"/>
    </font>
    <font>
      <b/>
      <sz val="10"/>
      <name val="MS Sans Serif"/>
      <family val="2"/>
    </font>
    <font>
      <sz val="8"/>
      <name val="MS Sans Serif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2" fillId="0" borderId="0"/>
    <xf numFmtId="0" fontId="11" fillId="0" borderId="0"/>
    <xf numFmtId="44" fontId="2" fillId="0" borderId="0" applyNumberFormat="0" applyFont="0" applyFill="0" applyBorder="0" applyAlignment="0" applyProtection="0"/>
  </cellStyleXfs>
  <cellXfs count="96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1" fillId="0" borderId="3" xfId="0" applyFont="1" applyBorder="1"/>
    <xf numFmtId="0" fontId="1" fillId="0" borderId="2" xfId="0" applyFont="1" applyBorder="1"/>
    <xf numFmtId="0" fontId="0" fillId="0" borderId="3" xfId="0" applyBorder="1"/>
    <xf numFmtId="0" fontId="0" fillId="0" borderId="0" xfId="0" applyFill="1"/>
    <xf numFmtId="0" fontId="13" fillId="0" borderId="0" xfId="0" applyFont="1"/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14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/>
    </xf>
    <xf numFmtId="0" fontId="19" fillId="0" borderId="0" xfId="0" applyFont="1"/>
    <xf numFmtId="0" fontId="18" fillId="0" borderId="0" xfId="0" applyFont="1"/>
    <xf numFmtId="0" fontId="17" fillId="0" borderId="0" xfId="0" applyFont="1"/>
    <xf numFmtId="0" fontId="17" fillId="0" borderId="0" xfId="0" applyFont="1" applyBorder="1"/>
    <xf numFmtId="0" fontId="13" fillId="0" borderId="0" xfId="0" applyFont="1" applyBorder="1"/>
    <xf numFmtId="0" fontId="17" fillId="2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1" fontId="25" fillId="0" borderId="8" xfId="3" applyNumberFormat="1" applyFont="1" applyBorder="1"/>
    <xf numFmtId="1" fontId="25" fillId="0" borderId="9" xfId="3" applyNumberFormat="1" applyFont="1" applyBorder="1"/>
    <xf numFmtId="1" fontId="28" fillId="0" borderId="9" xfId="3" applyNumberFormat="1" applyFont="1" applyBorder="1"/>
    <xf numFmtId="1" fontId="25" fillId="0" borderId="10" xfId="3" applyNumberFormat="1" applyFont="1" applyBorder="1"/>
    <xf numFmtId="1" fontId="25" fillId="0" borderId="11" xfId="3" applyNumberFormat="1" applyFont="1" applyBorder="1"/>
    <xf numFmtId="1" fontId="26" fillId="0" borderId="12" xfId="3" applyNumberFormat="1" applyFont="1" applyBorder="1"/>
    <xf numFmtId="1" fontId="26" fillId="0" borderId="13" xfId="3" applyNumberFormat="1" applyFont="1" applyBorder="1"/>
    <xf numFmtId="1" fontId="25" fillId="0" borderId="14" xfId="3" applyNumberFormat="1" applyFont="1" applyBorder="1"/>
    <xf numFmtId="1" fontId="26" fillId="0" borderId="5" xfId="3" applyNumberFormat="1" applyFont="1" applyBorder="1"/>
    <xf numFmtId="1" fontId="26" fillId="0" borderId="15" xfId="3" applyNumberFormat="1" applyFont="1" applyBorder="1"/>
    <xf numFmtId="1" fontId="29" fillId="0" borderId="16" xfId="3" applyNumberFormat="1" applyFont="1" applyBorder="1"/>
    <xf numFmtId="1" fontId="22" fillId="0" borderId="11" xfId="3" applyNumberFormat="1" applyBorder="1"/>
    <xf numFmtId="1" fontId="32" fillId="0" borderId="17" xfId="3" applyNumberFormat="1" applyFont="1" applyBorder="1"/>
    <xf numFmtId="1" fontId="32" fillId="0" borderId="8" xfId="3" applyNumberFormat="1" applyFont="1" applyBorder="1"/>
    <xf numFmtId="1" fontId="32" fillId="0" borderId="16" xfId="3" applyNumberFormat="1" applyFont="1" applyBorder="1"/>
    <xf numFmtId="1" fontId="27" fillId="0" borderId="16" xfId="3" applyNumberFormat="1" applyFont="1" applyBorder="1"/>
    <xf numFmtId="1" fontId="32" fillId="0" borderId="18" xfId="3" applyNumberFormat="1" applyFont="1" applyBorder="1"/>
    <xf numFmtId="1" fontId="27" fillId="0" borderId="19" xfId="3" applyNumberFormat="1" applyFont="1" applyBorder="1"/>
    <xf numFmtId="1" fontId="27" fillId="0" borderId="11" xfId="3" applyNumberFormat="1" applyFont="1" applyBorder="1"/>
    <xf numFmtId="0" fontId="0" fillId="0" borderId="16" xfId="0" applyBorder="1"/>
    <xf numFmtId="165" fontId="0" fillId="0" borderId="0" xfId="0" applyNumberFormat="1" applyBorder="1"/>
    <xf numFmtId="165" fontId="0" fillId="0" borderId="0" xfId="0" applyNumberFormat="1"/>
    <xf numFmtId="0" fontId="8" fillId="0" borderId="0" xfId="0" applyFont="1"/>
    <xf numFmtId="0" fontId="0" fillId="0" borderId="14" xfId="0" applyBorder="1"/>
    <xf numFmtId="0" fontId="9" fillId="0" borderId="14" xfId="0" applyFont="1" applyBorder="1" applyAlignment="1">
      <alignment wrapText="1"/>
    </xf>
    <xf numFmtId="0" fontId="9" fillId="0" borderId="0" xfId="0" applyFont="1"/>
    <xf numFmtId="0" fontId="8" fillId="0" borderId="0" xfId="0" applyFont="1" applyBorder="1"/>
    <xf numFmtId="165" fontId="8" fillId="0" borderId="0" xfId="0" applyNumberFormat="1" applyFont="1" applyBorder="1" applyAlignment="1">
      <alignment horizontal="left"/>
    </xf>
    <xf numFmtId="165" fontId="8" fillId="0" borderId="0" xfId="0" applyNumberFormat="1" applyFont="1" applyBorder="1"/>
    <xf numFmtId="0" fontId="0" fillId="0" borderId="0" xfId="0" applyBorder="1" applyAlignment="1">
      <alignment wrapText="1"/>
    </xf>
    <xf numFmtId="0" fontId="36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0" fillId="0" borderId="20" xfId="0" applyBorder="1"/>
    <xf numFmtId="0" fontId="1" fillId="0" borderId="18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5" xfId="0" applyBorder="1"/>
    <xf numFmtId="0" fontId="0" fillId="0" borderId="23" xfId="0" applyBorder="1"/>
    <xf numFmtId="0" fontId="1" fillId="0" borderId="12" xfId="0" applyFont="1" applyBorder="1"/>
    <xf numFmtId="0" fontId="0" fillId="0" borderId="12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9" fillId="0" borderId="16" xfId="0" applyFont="1" applyBorder="1" applyAlignment="1">
      <alignment wrapText="1"/>
    </xf>
    <xf numFmtId="0" fontId="9" fillId="0" borderId="4" xfId="0" applyFont="1" applyBorder="1"/>
    <xf numFmtId="0" fontId="9" fillId="0" borderId="3" xfId="0" applyFont="1" applyBorder="1"/>
    <xf numFmtId="0" fontId="1" fillId="0" borderId="18" xfId="0" quotePrefix="1" applyFont="1" applyBorder="1" applyAlignment="1">
      <alignment horizontal="left"/>
    </xf>
    <xf numFmtId="0" fontId="1" fillId="0" borderId="26" xfId="0" applyFont="1" applyBorder="1"/>
    <xf numFmtId="0" fontId="1" fillId="0" borderId="22" xfId="0" applyFont="1" applyBorder="1"/>
    <xf numFmtId="0" fontId="0" fillId="0" borderId="27" xfId="0" applyBorder="1"/>
    <xf numFmtId="0" fontId="0" fillId="0" borderId="25" xfId="0" applyBorder="1"/>
    <xf numFmtId="0" fontId="9" fillId="0" borderId="24" xfId="0" applyFont="1" applyBorder="1" applyAlignment="1">
      <alignment wrapText="1"/>
    </xf>
    <xf numFmtId="0" fontId="0" fillId="0" borderId="11" xfId="0" applyBorder="1"/>
    <xf numFmtId="0" fontId="37" fillId="0" borderId="14" xfId="0" applyFont="1" applyBorder="1"/>
    <xf numFmtId="0" fontId="37" fillId="0" borderId="14" xfId="0" applyFont="1" applyBorder="1" applyAlignment="1">
      <alignment wrapText="1"/>
    </xf>
    <xf numFmtId="164" fontId="39" fillId="0" borderId="0" xfId="5" applyNumberFormat="1" applyFont="1" applyFill="1" applyBorder="1" applyAlignment="1">
      <alignment horizontal="center"/>
    </xf>
    <xf numFmtId="164" fontId="40" fillId="0" borderId="4" xfId="5" applyNumberFormat="1" applyFont="1" applyBorder="1" applyAlignment="1">
      <alignment horizontal="center" vertical="center" wrapText="1"/>
    </xf>
    <xf numFmtId="0" fontId="39" fillId="0" borderId="28" xfId="0" applyFont="1" applyBorder="1" applyAlignment="1">
      <alignment wrapText="1"/>
    </xf>
    <xf numFmtId="0" fontId="39" fillId="0" borderId="29" xfId="0" applyFont="1" applyBorder="1" applyAlignment="1">
      <alignment wrapText="1"/>
    </xf>
    <xf numFmtId="164" fontId="39" fillId="0" borderId="0" xfId="5" applyNumberFormat="1" applyFont="1" applyBorder="1" applyAlignment="1">
      <alignment horizontal="center"/>
    </xf>
    <xf numFmtId="0" fontId="39" fillId="0" borderId="28" xfId="0" applyFont="1" applyBorder="1"/>
    <xf numFmtId="0" fontId="43" fillId="0" borderId="0" xfId="0" applyFont="1"/>
    <xf numFmtId="0" fontId="35" fillId="0" borderId="0" xfId="0" applyFont="1"/>
    <xf numFmtId="0" fontId="34" fillId="0" borderId="0" xfId="0" applyFont="1"/>
    <xf numFmtId="0" fontId="44" fillId="0" borderId="0" xfId="0" applyFont="1"/>
    <xf numFmtId="164" fontId="0" fillId="0" borderId="0" xfId="0" applyNumberFormat="1"/>
    <xf numFmtId="166" fontId="0" fillId="0" borderId="0" xfId="0" applyNumberFormat="1"/>
    <xf numFmtId="166" fontId="2" fillId="0" borderId="2" xfId="0" applyNumberFormat="1" applyFont="1" applyBorder="1"/>
    <xf numFmtId="166" fontId="8" fillId="0" borderId="2" xfId="0" applyNumberFormat="1" applyFont="1" applyBorder="1"/>
    <xf numFmtId="166" fontId="0" fillId="0" borderId="2" xfId="0" applyNumberFormat="1" applyBorder="1"/>
    <xf numFmtId="166" fontId="8" fillId="0" borderId="0" xfId="0" applyNumberFormat="1" applyFont="1" applyAlignment="1">
      <alignment horizontal="right"/>
    </xf>
    <xf numFmtId="1" fontId="35" fillId="0" borderId="0" xfId="0" applyNumberFormat="1" applyFont="1"/>
    <xf numFmtId="0" fontId="0" fillId="0" borderId="0" xfId="0" applyAlignment="1"/>
    <xf numFmtId="0" fontId="20" fillId="0" borderId="0" xfId="0" applyFont="1" applyFill="1" applyBorder="1" applyAlignment="1">
      <alignment horizontal="left"/>
    </xf>
    <xf numFmtId="0" fontId="40" fillId="0" borderId="4" xfId="0" applyFont="1" applyBorder="1" applyAlignment="1">
      <alignment horizontal="center" vertical="center"/>
    </xf>
    <xf numFmtId="0" fontId="8" fillId="0" borderId="26" xfId="0" applyFont="1" applyBorder="1" applyAlignment="1">
      <alignment wrapText="1"/>
    </xf>
    <xf numFmtId="0" fontId="50" fillId="0" borderId="0" xfId="0" applyFont="1" applyFill="1" applyBorder="1"/>
    <xf numFmtId="0" fontId="50" fillId="0" borderId="0" xfId="0" applyFont="1"/>
    <xf numFmtId="0" fontId="50" fillId="0" borderId="0" xfId="0" applyFont="1" applyBorder="1"/>
    <xf numFmtId="0" fontId="52" fillId="0" borderId="0" xfId="0" applyFont="1" applyBorder="1"/>
    <xf numFmtId="0" fontId="51" fillId="0" borderId="30" xfId="0" applyFont="1" applyBorder="1"/>
    <xf numFmtId="0" fontId="49" fillId="0" borderId="0" xfId="0" applyFont="1" applyBorder="1"/>
    <xf numFmtId="42" fontId="49" fillId="0" borderId="0" xfId="0" applyNumberFormat="1" applyFont="1" applyBorder="1"/>
    <xf numFmtId="0" fontId="49" fillId="0" borderId="0" xfId="0" applyFont="1"/>
    <xf numFmtId="0" fontId="51" fillId="0" borderId="0" xfId="0" applyFont="1" applyFill="1" applyBorder="1"/>
    <xf numFmtId="0" fontId="53" fillId="0" borderId="0" xfId="0" applyFont="1" applyFill="1" applyBorder="1"/>
    <xf numFmtId="165" fontId="53" fillId="0" borderId="0" xfId="0" applyNumberFormat="1" applyFont="1" applyBorder="1"/>
    <xf numFmtId="0" fontId="51" fillId="0" borderId="31" xfId="0" applyFont="1" applyBorder="1"/>
    <xf numFmtId="0" fontId="53" fillId="0" borderId="32" xfId="0" applyFont="1" applyBorder="1"/>
    <xf numFmtId="0" fontId="53" fillId="0" borderId="0" xfId="0" applyFont="1" applyBorder="1"/>
    <xf numFmtId="0" fontId="53" fillId="0" borderId="31" xfId="0" applyFont="1" applyBorder="1"/>
    <xf numFmtId="42" fontId="53" fillId="0" borderId="0" xfId="0" applyNumberFormat="1" applyFont="1" applyBorder="1"/>
    <xf numFmtId="0" fontId="53" fillId="0" borderId="0" xfId="0" applyFont="1"/>
    <xf numFmtId="0" fontId="54" fillId="0" borderId="33" xfId="0" applyFont="1" applyBorder="1"/>
    <xf numFmtId="0" fontId="54" fillId="0" borderId="34" xfId="0" applyFont="1" applyBorder="1" applyAlignment="1">
      <alignment horizontal="center"/>
    </xf>
    <xf numFmtId="0" fontId="55" fillId="0" borderId="35" xfId="0" applyFont="1" applyBorder="1"/>
    <xf numFmtId="0" fontId="54" fillId="0" borderId="34" xfId="0" applyFont="1" applyBorder="1"/>
    <xf numFmtId="0" fontId="54" fillId="0" borderId="27" xfId="0" applyFont="1" applyBorder="1"/>
    <xf numFmtId="0" fontId="54" fillId="0" borderId="0" xfId="0" applyFont="1" applyBorder="1"/>
    <xf numFmtId="0" fontId="51" fillId="0" borderId="36" xfId="0" applyFont="1" applyFill="1" applyBorder="1"/>
    <xf numFmtId="0" fontId="56" fillId="0" borderId="0" xfId="0" applyFont="1"/>
    <xf numFmtId="0" fontId="57" fillId="0" borderId="0" xfId="0" applyFont="1"/>
    <xf numFmtId="0" fontId="58" fillId="0" borderId="0" xfId="0" applyFont="1" applyFill="1" applyBorder="1"/>
    <xf numFmtId="6" fontId="58" fillId="0" borderId="0" xfId="0" applyNumberFormat="1" applyFont="1" applyFill="1" applyBorder="1"/>
    <xf numFmtId="0" fontId="59" fillId="0" borderId="0" xfId="0" applyFont="1" applyBorder="1"/>
    <xf numFmtId="6" fontId="59" fillId="0" borderId="0" xfId="0" applyNumberFormat="1" applyFont="1" applyBorder="1"/>
    <xf numFmtId="0" fontId="56" fillId="0" borderId="0" xfId="0" applyFont="1" applyBorder="1"/>
    <xf numFmtId="6" fontId="59" fillId="0" borderId="0" xfId="0" applyNumberFormat="1" applyFont="1" applyBorder="1" applyAlignment="1">
      <alignment horizontal="center"/>
    </xf>
    <xf numFmtId="0" fontId="61" fillId="0" borderId="0" xfId="0" applyFont="1" applyBorder="1"/>
    <xf numFmtId="0" fontId="57" fillId="0" borderId="0" xfId="0" applyFont="1" applyBorder="1"/>
    <xf numFmtId="6" fontId="62" fillId="0" borderId="0" xfId="0" applyNumberFormat="1" applyFont="1" applyBorder="1"/>
    <xf numFmtId="6" fontId="56" fillId="0" borderId="0" xfId="0" applyNumberFormat="1" applyFont="1" applyBorder="1"/>
    <xf numFmtId="164" fontId="40" fillId="0" borderId="23" xfId="5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wrapText="1"/>
    </xf>
    <xf numFmtId="0" fontId="8" fillId="0" borderId="37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8" fillId="0" borderId="27" xfId="0" applyFont="1" applyBorder="1"/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2" xfId="0" applyFont="1" applyBorder="1" applyAlignment="1">
      <alignment horizontal="center" wrapText="1"/>
    </xf>
    <xf numFmtId="0" fontId="9" fillId="0" borderId="39" xfId="0" applyFont="1" applyBorder="1" applyAlignment="1">
      <alignment horizontal="center"/>
    </xf>
    <xf numFmtId="0" fontId="1" fillId="0" borderId="25" xfId="0" applyFont="1" applyBorder="1"/>
    <xf numFmtId="0" fontId="1" fillId="0" borderId="38" xfId="0" applyFont="1" applyBorder="1"/>
    <xf numFmtId="0" fontId="9" fillId="0" borderId="25" xfId="0" applyFont="1" applyBorder="1"/>
    <xf numFmtId="0" fontId="1" fillId="0" borderId="40" xfId="0" applyFont="1" applyBorder="1"/>
    <xf numFmtId="0" fontId="0" fillId="0" borderId="23" xfId="0" applyBorder="1" applyAlignment="1">
      <alignment horizontal="center"/>
    </xf>
    <xf numFmtId="0" fontId="0" fillId="0" borderId="41" xfId="0" applyBorder="1"/>
    <xf numFmtId="0" fontId="1" fillId="0" borderId="42" xfId="0" applyFont="1" applyBorder="1"/>
    <xf numFmtId="0" fontId="1" fillId="0" borderId="43" xfId="0" applyFont="1" applyBorder="1"/>
    <xf numFmtId="0" fontId="1" fillId="0" borderId="30" xfId="0" applyFont="1" applyBorder="1"/>
    <xf numFmtId="0" fontId="9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0" fillId="0" borderId="44" xfId="0" applyBorder="1"/>
    <xf numFmtId="0" fontId="64" fillId="0" borderId="4" xfId="0" applyFont="1" applyBorder="1"/>
    <xf numFmtId="0" fontId="64" fillId="0" borderId="0" xfId="0" applyFont="1"/>
    <xf numFmtId="164" fontId="0" fillId="0" borderId="0" xfId="0" applyNumberFormat="1" applyBorder="1"/>
    <xf numFmtId="0" fontId="39" fillId="0" borderId="4" xfId="0" quotePrefix="1" applyFont="1" applyBorder="1" applyAlignment="1">
      <alignment horizontal="left"/>
    </xf>
    <xf numFmtId="165" fontId="64" fillId="0" borderId="0" xfId="0" applyNumberFormat="1" applyFont="1"/>
    <xf numFmtId="0" fontId="39" fillId="0" borderId="6" xfId="0" applyFont="1" applyBorder="1"/>
    <xf numFmtId="0" fontId="48" fillId="0" borderId="31" xfId="0" applyFont="1" applyBorder="1" applyAlignment="1">
      <alignment wrapText="1"/>
    </xf>
    <xf numFmtId="0" fontId="48" fillId="0" borderId="18" xfId="0" applyFont="1" applyBorder="1" applyAlignment="1">
      <alignment wrapText="1"/>
    </xf>
    <xf numFmtId="0" fontId="42" fillId="0" borderId="0" xfId="0" applyFont="1" applyBorder="1"/>
    <xf numFmtId="0" fontId="42" fillId="0" borderId="0" xfId="0" applyFont="1"/>
    <xf numFmtId="164" fontId="42" fillId="0" borderId="0" xfId="0" applyNumberFormat="1" applyFont="1" applyBorder="1"/>
    <xf numFmtId="3" fontId="0" fillId="0" borderId="4" xfId="0" applyNumberFormat="1" applyBorder="1"/>
    <xf numFmtId="3" fontId="0" fillId="0" borderId="44" xfId="0" applyNumberFormat="1" applyBorder="1"/>
    <xf numFmtId="3" fontId="8" fillId="0" borderId="26" xfId="0" applyNumberFormat="1" applyFont="1" applyBorder="1"/>
    <xf numFmtId="0" fontId="10" fillId="0" borderId="4" xfId="0" applyFont="1" applyBorder="1"/>
    <xf numFmtId="0" fontId="10" fillId="0" borderId="30" xfId="0" applyFont="1" applyBorder="1"/>
    <xf numFmtId="0" fontId="0" fillId="0" borderId="45" xfId="0" applyBorder="1"/>
    <xf numFmtId="0" fontId="8" fillId="0" borderId="0" xfId="0" applyFont="1" applyAlignment="1"/>
    <xf numFmtId="165" fontId="8" fillId="0" borderId="0" xfId="0" applyNumberFormat="1" applyFont="1" applyAlignment="1"/>
    <xf numFmtId="0" fontId="39" fillId="0" borderId="4" xfId="0" applyFont="1" applyBorder="1" applyAlignment="1">
      <alignment wrapText="1"/>
    </xf>
    <xf numFmtId="164" fontId="40" fillId="0" borderId="4" xfId="5" applyNumberFormat="1" applyFont="1" applyBorder="1" applyAlignment="1">
      <alignment horizontal="center" wrapText="1"/>
    </xf>
    <xf numFmtId="0" fontId="0" fillId="0" borderId="45" xfId="0" applyBorder="1" applyAlignment="1">
      <alignment wrapText="1"/>
    </xf>
    <xf numFmtId="164" fontId="40" fillId="0" borderId="23" xfId="5" applyNumberFormat="1" applyFont="1" applyFill="1" applyBorder="1" applyAlignment="1">
      <alignment horizontal="center"/>
    </xf>
    <xf numFmtId="0" fontId="57" fillId="0" borderId="45" xfId="0" applyFont="1" applyBorder="1"/>
    <xf numFmtId="6" fontId="58" fillId="0" borderId="20" xfId="0" applyNumberFormat="1" applyFont="1" applyFill="1" applyBorder="1"/>
    <xf numFmtId="0" fontId="56" fillId="0" borderId="45" xfId="0" applyFont="1" applyBorder="1"/>
    <xf numFmtId="0" fontId="56" fillId="0" borderId="20" xfId="0" applyFont="1" applyBorder="1"/>
    <xf numFmtId="6" fontId="59" fillId="0" borderId="20" xfId="0" applyNumberFormat="1" applyFont="1" applyBorder="1"/>
    <xf numFmtId="0" fontId="61" fillId="0" borderId="45" xfId="0" applyFont="1" applyBorder="1"/>
    <xf numFmtId="0" fontId="62" fillId="0" borderId="0" xfId="0" applyFont="1" applyBorder="1"/>
    <xf numFmtId="6" fontId="62" fillId="0" borderId="20" xfId="0" applyNumberFormat="1" applyFont="1" applyBorder="1"/>
    <xf numFmtId="0" fontId="58" fillId="0" borderId="33" xfId="0" applyFont="1" applyBorder="1" applyAlignment="1">
      <alignment horizontal="left"/>
    </xf>
    <xf numFmtId="0" fontId="58" fillId="0" borderId="45" xfId="0" quotePrefix="1" applyFont="1" applyBorder="1" applyAlignment="1">
      <alignment horizontal="left"/>
    </xf>
    <xf numFmtId="0" fontId="56" fillId="0" borderId="16" xfId="0" applyFont="1" applyBorder="1"/>
    <xf numFmtId="0" fontId="56" fillId="0" borderId="11" xfId="0" applyFont="1" applyBorder="1"/>
    <xf numFmtId="0" fontId="60" fillId="0" borderId="31" xfId="0" applyFont="1" applyBorder="1"/>
    <xf numFmtId="0" fontId="61" fillId="0" borderId="30" xfId="0" applyFont="1" applyBorder="1"/>
    <xf numFmtId="6" fontId="61" fillId="0" borderId="20" xfId="0" applyNumberFormat="1" applyFont="1" applyBorder="1"/>
    <xf numFmtId="6" fontId="57" fillId="0" borderId="20" xfId="0" applyNumberFormat="1" applyFont="1" applyBorder="1"/>
    <xf numFmtId="6" fontId="63" fillId="0" borderId="20" xfId="0" applyNumberFormat="1" applyFont="1" applyBorder="1"/>
    <xf numFmtId="0" fontId="64" fillId="0" borderId="0" xfId="0" applyFont="1" applyAlignment="1"/>
    <xf numFmtId="0" fontId="65" fillId="0" borderId="4" xfId="0" applyFont="1" applyBorder="1" applyAlignment="1"/>
    <xf numFmtId="164" fontId="65" fillId="0" borderId="4" xfId="5" applyNumberFormat="1" applyFont="1" applyBorder="1" applyAlignment="1">
      <alignment horizontal="center" textRotation="90" wrapText="1"/>
    </xf>
    <xf numFmtId="0" fontId="64" fillId="0" borderId="0" xfId="0" applyFont="1" applyBorder="1"/>
    <xf numFmtId="164" fontId="65" fillId="0" borderId="23" xfId="5" applyNumberFormat="1" applyFont="1" applyFill="1" applyBorder="1" applyAlignment="1">
      <alignment horizontal="center"/>
    </xf>
    <xf numFmtId="0" fontId="55" fillId="0" borderId="45" xfId="0" applyFont="1" applyFill="1" applyBorder="1" applyAlignment="1">
      <alignment wrapText="1"/>
    </xf>
    <xf numFmtId="0" fontId="51" fillId="0" borderId="45" xfId="0" applyFont="1" applyFill="1" applyBorder="1" applyAlignment="1">
      <alignment horizontal="left"/>
    </xf>
    <xf numFmtId="0" fontId="53" fillId="0" borderId="20" xfId="0" applyFont="1" applyFill="1" applyBorder="1"/>
    <xf numFmtId="0" fontId="12" fillId="2" borderId="45" xfId="0" applyFont="1" applyFill="1" applyBorder="1"/>
    <xf numFmtId="0" fontId="12" fillId="2" borderId="20" xfId="0" applyFont="1" applyFill="1" applyBorder="1"/>
    <xf numFmtId="0" fontId="6" fillId="0" borderId="45" xfId="0" applyFont="1" applyBorder="1"/>
    <xf numFmtId="0" fontId="6" fillId="0" borderId="20" xfId="0" applyFont="1" applyBorder="1"/>
    <xf numFmtId="0" fontId="10" fillId="0" borderId="16" xfId="0" applyFont="1" applyBorder="1"/>
    <xf numFmtId="0" fontId="34" fillId="0" borderId="16" xfId="0" applyFont="1" applyBorder="1"/>
    <xf numFmtId="166" fontId="0" fillId="0" borderId="45" xfId="0" applyNumberFormat="1" applyBorder="1"/>
    <xf numFmtId="166" fontId="0" fillId="0" borderId="0" xfId="0" applyNumberFormat="1" applyBorder="1"/>
    <xf numFmtId="166" fontId="0" fillId="0" borderId="20" xfId="0" applyNumberFormat="1" applyBorder="1"/>
    <xf numFmtId="166" fontId="2" fillId="0" borderId="27" xfId="0" applyNumberFormat="1" applyFont="1" applyBorder="1"/>
    <xf numFmtId="166" fontId="0" fillId="0" borderId="38" xfId="0" applyNumberFormat="1" applyBorder="1"/>
    <xf numFmtId="166" fontId="0" fillId="0" borderId="36" xfId="0" applyNumberFormat="1" applyBorder="1"/>
    <xf numFmtId="166" fontId="0" fillId="0" borderId="46" xfId="0" applyNumberFormat="1" applyBorder="1"/>
    <xf numFmtId="166" fontId="8" fillId="0" borderId="0" xfId="0" applyNumberFormat="1" applyFont="1" applyBorder="1"/>
    <xf numFmtId="0" fontId="8" fillId="0" borderId="0" xfId="0" applyFont="1" applyFill="1" applyBorder="1" applyAlignment="1">
      <alignment horizontal="left"/>
    </xf>
    <xf numFmtId="166" fontId="8" fillId="0" borderId="20" xfId="0" applyNumberFormat="1" applyFont="1" applyBorder="1" applyAlignment="1">
      <alignment horizontal="right"/>
    </xf>
    <xf numFmtId="165" fontId="38" fillId="0" borderId="47" xfId="0" applyNumberFormat="1" applyFont="1" applyBorder="1"/>
    <xf numFmtId="165" fontId="0" fillId="0" borderId="48" xfId="0" applyNumberFormat="1" applyBorder="1"/>
    <xf numFmtId="165" fontId="0" fillId="0" borderId="49" xfId="0" applyNumberFormat="1" applyBorder="1"/>
    <xf numFmtId="165" fontId="0" fillId="0" borderId="36" xfId="0" applyNumberFormat="1" applyBorder="1"/>
    <xf numFmtId="165" fontId="8" fillId="0" borderId="46" xfId="0" applyNumberFormat="1" applyFont="1" applyBorder="1" applyAlignment="1">
      <alignment horizontal="right"/>
    </xf>
    <xf numFmtId="165" fontId="0" fillId="0" borderId="45" xfId="0" applyNumberFormat="1" applyBorder="1"/>
    <xf numFmtId="165" fontId="8" fillId="0" borderId="20" xfId="0" applyNumberFormat="1" applyFont="1" applyBorder="1" applyAlignment="1">
      <alignment horizontal="right"/>
    </xf>
    <xf numFmtId="165" fontId="47" fillId="0" borderId="0" xfId="0" applyNumberFormat="1" applyFont="1" applyBorder="1"/>
    <xf numFmtId="165" fontId="8" fillId="0" borderId="48" xfId="0" applyNumberFormat="1" applyFont="1" applyBorder="1"/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164" fontId="40" fillId="0" borderId="9" xfId="5" applyNumberFormat="1" applyFont="1" applyBorder="1" applyAlignment="1">
      <alignment horizontal="center" vertical="center" wrapText="1"/>
    </xf>
    <xf numFmtId="164" fontId="40" fillId="0" borderId="10" xfId="5" applyNumberFormat="1" applyFont="1" applyFill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20" fillId="0" borderId="45" xfId="0" applyFont="1" applyFill="1" applyBorder="1" applyAlignment="1">
      <alignment horizontal="left"/>
    </xf>
    <xf numFmtId="0" fontId="20" fillId="0" borderId="20" xfId="0" applyFont="1" applyFill="1" applyBorder="1" applyAlignment="1">
      <alignment horizontal="left"/>
    </xf>
    <xf numFmtId="1" fontId="23" fillId="0" borderId="45" xfId="3" applyNumberFormat="1" applyFont="1" applyBorder="1"/>
    <xf numFmtId="1" fontId="23" fillId="0" borderId="0" xfId="3" applyNumberFormat="1" applyFont="1" applyBorder="1"/>
    <xf numFmtId="1" fontId="24" fillId="0" borderId="0" xfId="3" applyNumberFormat="1" applyFont="1" applyBorder="1"/>
    <xf numFmtId="1" fontId="25" fillId="0" borderId="0" xfId="3" applyNumberFormat="1" applyFont="1" applyBorder="1"/>
    <xf numFmtId="1" fontId="21" fillId="0" borderId="0" xfId="3" applyNumberFormat="1" applyFont="1" applyBorder="1"/>
    <xf numFmtId="1" fontId="26" fillId="0" borderId="0" xfId="3" applyNumberFormat="1" applyFont="1" applyBorder="1"/>
    <xf numFmtId="1" fontId="27" fillId="0" borderId="0" xfId="3" applyNumberFormat="1" applyFont="1" applyBorder="1"/>
    <xf numFmtId="1" fontId="21" fillId="0" borderId="20" xfId="3" applyNumberFormat="1" applyFont="1" applyBorder="1"/>
    <xf numFmtId="0" fontId="0" fillId="0" borderId="49" xfId="0" applyBorder="1"/>
    <xf numFmtId="6" fontId="0" fillId="0" borderId="0" xfId="0" applyNumberFormat="1"/>
    <xf numFmtId="0" fontId="67" fillId="0" borderId="45" xfId="0" applyFont="1" applyBorder="1"/>
    <xf numFmtId="0" fontId="67" fillId="0" borderId="0" xfId="0" applyFont="1"/>
    <xf numFmtId="166" fontId="8" fillId="0" borderId="32" xfId="0" applyNumberFormat="1" applyFont="1" applyBorder="1" applyAlignment="1"/>
    <xf numFmtId="166" fontId="8" fillId="0" borderId="35" xfId="0" applyNumberFormat="1" applyFont="1" applyBorder="1" applyAlignment="1"/>
    <xf numFmtId="166" fontId="10" fillId="0" borderId="32" xfId="0" applyNumberFormat="1" applyFont="1" applyBorder="1" applyAlignment="1"/>
    <xf numFmtId="166" fontId="8" fillId="0" borderId="32" xfId="1" applyNumberFormat="1" applyFont="1" applyBorder="1" applyAlignment="1"/>
    <xf numFmtId="166" fontId="8" fillId="0" borderId="0" xfId="0" applyNumberFormat="1" applyFont="1" applyAlignment="1"/>
    <xf numFmtId="166" fontId="8" fillId="0" borderId="20" xfId="0" applyNumberFormat="1" applyFont="1" applyBorder="1" applyAlignment="1"/>
    <xf numFmtId="166" fontId="8" fillId="0" borderId="46" xfId="0" applyNumberFormat="1" applyFont="1" applyBorder="1" applyAlignment="1"/>
    <xf numFmtId="166" fontId="8" fillId="0" borderId="33" xfId="0" applyNumberFormat="1" applyFont="1" applyBorder="1" applyAlignment="1"/>
    <xf numFmtId="166" fontId="8" fillId="0" borderId="45" xfId="0" applyNumberFormat="1" applyFont="1" applyBorder="1" applyAlignment="1"/>
    <xf numFmtId="166" fontId="8" fillId="0" borderId="31" xfId="0" applyNumberFormat="1" applyFont="1" applyBorder="1" applyAlignment="1"/>
    <xf numFmtId="166" fontId="8" fillId="0" borderId="49" xfId="0" applyNumberFormat="1" applyFont="1" applyBorder="1" applyAlignment="1"/>
    <xf numFmtId="166" fontId="10" fillId="0" borderId="31" xfId="0" applyNumberFormat="1" applyFont="1" applyBorder="1" applyAlignment="1"/>
    <xf numFmtId="166" fontId="10" fillId="0" borderId="30" xfId="0" applyNumberFormat="1" applyFont="1" applyBorder="1" applyAlignment="1"/>
    <xf numFmtId="166" fontId="42" fillId="0" borderId="5" xfId="5" applyNumberFormat="1" applyFont="1" applyBorder="1" applyAlignment="1">
      <alignment horizontal="right" vertical="center" wrapText="1"/>
    </xf>
    <xf numFmtId="166" fontId="40" fillId="0" borderId="5" xfId="5" applyNumberFormat="1" applyFont="1" applyBorder="1" applyAlignment="1">
      <alignment horizontal="right" vertical="center" wrapText="1"/>
    </xf>
    <xf numFmtId="166" fontId="40" fillId="0" borderId="15" xfId="5" applyNumberFormat="1" applyFont="1" applyFill="1" applyBorder="1" applyAlignment="1">
      <alignment horizontal="right" vertical="center"/>
    </xf>
    <xf numFmtId="166" fontId="39" fillId="0" borderId="5" xfId="5" applyNumberFormat="1" applyFont="1" applyBorder="1" applyAlignment="1">
      <alignment horizontal="right"/>
    </xf>
    <xf numFmtId="166" fontId="39" fillId="0" borderId="4" xfId="5" applyNumberFormat="1" applyFont="1" applyBorder="1" applyAlignment="1">
      <alignment horizontal="right"/>
    </xf>
    <xf numFmtId="166" fontId="39" fillId="0" borderId="6" xfId="5" applyNumberFormat="1" applyFont="1" applyBorder="1" applyAlignment="1">
      <alignment horizontal="right"/>
    </xf>
    <xf numFmtId="166" fontId="39" fillId="0" borderId="7" xfId="5" applyNumberFormat="1" applyFont="1" applyBorder="1" applyAlignment="1">
      <alignment horizontal="right"/>
    </xf>
    <xf numFmtId="166" fontId="48" fillId="0" borderId="26" xfId="0" applyNumberFormat="1" applyFont="1" applyBorder="1" applyAlignment="1">
      <alignment horizontal="right"/>
    </xf>
    <xf numFmtId="166" fontId="48" fillId="0" borderId="22" xfId="0" applyNumberFormat="1" applyFont="1" applyBorder="1" applyAlignment="1">
      <alignment horizontal="right"/>
    </xf>
    <xf numFmtId="166" fontId="56" fillId="0" borderId="23" xfId="0" applyNumberFormat="1" applyFont="1" applyBorder="1"/>
    <xf numFmtId="166" fontId="56" fillId="0" borderId="13" xfId="0" applyNumberFormat="1" applyFont="1" applyBorder="1"/>
    <xf numFmtId="166" fontId="56" fillId="0" borderId="0" xfId="0" applyNumberFormat="1" applyFont="1" applyBorder="1"/>
    <xf numFmtId="166" fontId="61" fillId="0" borderId="35" xfId="0" applyNumberFormat="1" applyFont="1" applyBorder="1"/>
    <xf numFmtId="166" fontId="57" fillId="0" borderId="20" xfId="0" applyNumberFormat="1" applyFont="1" applyBorder="1"/>
    <xf numFmtId="166" fontId="62" fillId="0" borderId="0" xfId="0" applyNumberFormat="1" applyFont="1" applyBorder="1"/>
    <xf numFmtId="166" fontId="58" fillId="0" borderId="30" xfId="0" applyNumberFormat="1" applyFont="1" applyBorder="1"/>
    <xf numFmtId="166" fontId="54" fillId="0" borderId="2" xfId="0" applyNumberFormat="1" applyFont="1" applyBorder="1" applyAlignment="1">
      <alignment horizontal="left"/>
    </xf>
    <xf numFmtId="166" fontId="51" fillId="0" borderId="32" xfId="0" applyNumberFormat="1" applyFont="1" applyBorder="1" applyAlignment="1">
      <alignment horizontal="right"/>
    </xf>
    <xf numFmtId="166" fontId="51" fillId="0" borderId="46" xfId="0" applyNumberFormat="1" applyFont="1" applyBorder="1" applyAlignment="1">
      <alignment horizontal="right"/>
    </xf>
    <xf numFmtId="166" fontId="51" fillId="0" borderId="32" xfId="0" applyNumberFormat="1" applyFont="1" applyFill="1" applyBorder="1" applyAlignment="1">
      <alignment horizontal="right"/>
    </xf>
    <xf numFmtId="166" fontId="54" fillId="0" borderId="38" xfId="0" applyNumberFormat="1" applyFont="1" applyBorder="1" applyAlignment="1">
      <alignment horizontal="left"/>
    </xf>
    <xf numFmtId="166" fontId="54" fillId="0" borderId="0" xfId="0" applyNumberFormat="1" applyFont="1" applyBorder="1" applyAlignment="1">
      <alignment horizontal="left"/>
    </xf>
    <xf numFmtId="166" fontId="55" fillId="0" borderId="38" xfId="0" applyNumberFormat="1" applyFont="1" applyBorder="1" applyAlignment="1">
      <alignment horizontal="left"/>
    </xf>
    <xf numFmtId="166" fontId="55" fillId="0" borderId="20" xfId="0" applyNumberFormat="1" applyFont="1" applyBorder="1" applyAlignment="1">
      <alignment horizontal="left"/>
    </xf>
    <xf numFmtId="166" fontId="55" fillId="0" borderId="0" xfId="0" applyNumberFormat="1" applyFont="1" applyBorder="1" applyAlignment="1">
      <alignment horizontal="left" wrapText="1"/>
    </xf>
    <xf numFmtId="166" fontId="55" fillId="0" borderId="0" xfId="0" applyNumberFormat="1" applyFont="1" applyFill="1" applyBorder="1" applyAlignment="1">
      <alignment horizontal="left" wrapText="1"/>
    </xf>
    <xf numFmtId="166" fontId="54" fillId="0" borderId="20" xfId="0" applyNumberFormat="1" applyFont="1" applyBorder="1" applyAlignment="1">
      <alignment horizontal="left"/>
    </xf>
    <xf numFmtId="166" fontId="54" fillId="0" borderId="46" xfId="0" applyNumberFormat="1" applyFont="1" applyBorder="1" applyAlignment="1">
      <alignment horizontal="left"/>
    </xf>
    <xf numFmtId="166" fontId="55" fillId="0" borderId="46" xfId="0" applyNumberFormat="1" applyFont="1" applyBorder="1" applyAlignment="1">
      <alignment horizontal="left"/>
    </xf>
    <xf numFmtId="166" fontId="51" fillId="0" borderId="30" xfId="0" applyNumberFormat="1" applyFont="1" applyBorder="1" applyAlignment="1">
      <alignment horizontal="left"/>
    </xf>
    <xf numFmtId="166" fontId="53" fillId="0" borderId="36" xfId="0" applyNumberFormat="1" applyFont="1" applyBorder="1" applyAlignment="1">
      <alignment horizontal="left"/>
    </xf>
    <xf numFmtId="166" fontId="53" fillId="0" borderId="30" xfId="0" applyNumberFormat="1" applyFont="1" applyBorder="1" applyAlignment="1">
      <alignment horizontal="left"/>
    </xf>
    <xf numFmtId="1" fontId="10" fillId="0" borderId="23" xfId="0" applyNumberFormat="1" applyFont="1" applyBorder="1"/>
    <xf numFmtId="1" fontId="6" fillId="0" borderId="20" xfId="0" applyNumberFormat="1" applyFont="1" applyBorder="1"/>
    <xf numFmtId="1" fontId="34" fillId="0" borderId="23" xfId="0" applyNumberFormat="1" applyFont="1" applyBorder="1"/>
    <xf numFmtId="1" fontId="13" fillId="0" borderId="23" xfId="0" applyNumberFormat="1" applyFont="1" applyBorder="1"/>
    <xf numFmtId="166" fontId="0" fillId="0" borderId="4" xfId="0" applyNumberFormat="1" applyBorder="1" applyAlignment="1">
      <alignment horizontal="right"/>
    </xf>
    <xf numFmtId="166" fontId="0" fillId="0" borderId="12" xfId="0" applyNumberFormat="1" applyBorder="1"/>
    <xf numFmtId="166" fontId="0" fillId="0" borderId="23" xfId="0" applyNumberFormat="1" applyBorder="1" applyAlignment="1">
      <alignment horizontal="right"/>
    </xf>
    <xf numFmtId="1" fontId="4" fillId="0" borderId="45" xfId="0" applyNumberFormat="1" applyFont="1" applyBorder="1"/>
    <xf numFmtId="1" fontId="0" fillId="0" borderId="0" xfId="0" applyNumberFormat="1" applyBorder="1"/>
    <xf numFmtId="1" fontId="14" fillId="0" borderId="20" xfId="0" applyNumberFormat="1" applyFont="1" applyBorder="1"/>
    <xf numFmtId="1" fontId="5" fillId="0" borderId="24" xfId="0" applyNumberFormat="1" applyFont="1" applyBorder="1"/>
    <xf numFmtId="1" fontId="1" fillId="0" borderId="3" xfId="0" applyNumberFormat="1" applyFont="1" applyBorder="1"/>
    <xf numFmtId="1" fontId="15" fillId="0" borderId="25" xfId="0" applyNumberFormat="1" applyFont="1" applyBorder="1"/>
    <xf numFmtId="1" fontId="4" fillId="0" borderId="45" xfId="0" quotePrefix="1" applyNumberFormat="1" applyFont="1" applyBorder="1" applyAlignment="1">
      <alignment horizontal="left"/>
    </xf>
    <xf numFmtId="1" fontId="4" fillId="0" borderId="45" xfId="0" applyNumberFormat="1" applyFont="1" applyBorder="1" applyAlignment="1">
      <alignment horizontal="left"/>
    </xf>
    <xf numFmtId="1" fontId="1" fillId="0" borderId="3" xfId="0" quotePrefix="1" applyNumberFormat="1" applyFont="1" applyBorder="1" applyAlignment="1">
      <alignment horizontal="left"/>
    </xf>
    <xf numFmtId="1" fontId="5" fillId="0" borderId="45" xfId="0" applyNumberFormat="1" applyFont="1" applyBorder="1"/>
    <xf numFmtId="1" fontId="1" fillId="0" borderId="0" xfId="0" applyNumberFormat="1" applyFont="1" applyBorder="1"/>
    <xf numFmtId="1" fontId="1" fillId="0" borderId="0" xfId="0" quotePrefix="1" applyNumberFormat="1" applyFont="1" applyBorder="1" applyAlignment="1">
      <alignment horizontal="left"/>
    </xf>
    <xf numFmtId="1" fontId="15" fillId="0" borderId="20" xfId="0" applyNumberFormat="1" applyFont="1" applyBorder="1"/>
    <xf numFmtId="1" fontId="0" fillId="0" borderId="0" xfId="0" applyNumberFormat="1" applyFill="1" applyBorder="1"/>
    <xf numFmtId="1" fontId="38" fillId="0" borderId="24" xfId="0" applyNumberFormat="1" applyFont="1" applyBorder="1"/>
    <xf numFmtId="1" fontId="5" fillId="0" borderId="27" xfId="0" applyNumberFormat="1" applyFont="1" applyBorder="1"/>
    <xf numFmtId="1" fontId="1" fillId="0" borderId="2" xfId="0" applyNumberFormat="1" applyFont="1" applyBorder="1"/>
    <xf numFmtId="1" fontId="1" fillId="0" borderId="2" xfId="0" applyNumberFormat="1" applyFont="1" applyBorder="1" applyAlignment="1">
      <alignment horizontal="left"/>
    </xf>
    <xf numFmtId="1" fontId="15" fillId="0" borderId="38" xfId="0" applyNumberFormat="1" applyFont="1" applyBorder="1"/>
    <xf numFmtId="1" fontId="38" fillId="0" borderId="24" xfId="0" applyNumberFormat="1" applyFont="1" applyFill="1" applyBorder="1"/>
    <xf numFmtId="1" fontId="8" fillId="0" borderId="3" xfId="0" applyNumberFormat="1" applyFont="1" applyBorder="1"/>
    <xf numFmtId="1" fontId="8" fillId="0" borderId="25" xfId="0" applyNumberFormat="1" applyFont="1" applyBorder="1"/>
    <xf numFmtId="1" fontId="38" fillId="0" borderId="50" xfId="0" applyNumberFormat="1" applyFont="1" applyFill="1" applyBorder="1"/>
    <xf numFmtId="1" fontId="8" fillId="0" borderId="51" xfId="0" applyNumberFormat="1" applyFont="1" applyBorder="1"/>
    <xf numFmtId="1" fontId="8" fillId="0" borderId="52" xfId="0" applyNumberFormat="1" applyFont="1" applyBorder="1"/>
    <xf numFmtId="1" fontId="0" fillId="0" borderId="51" xfId="0" applyNumberFormat="1" applyBorder="1"/>
    <xf numFmtId="1" fontId="38" fillId="0" borderId="45" xfId="0" applyNumberFormat="1" applyFont="1" applyFill="1" applyBorder="1"/>
    <xf numFmtId="1" fontId="0" fillId="0" borderId="20" xfId="0" applyNumberFormat="1" applyBorder="1"/>
    <xf numFmtId="1" fontId="38" fillId="0" borderId="49" xfId="0" applyNumberFormat="1" applyFont="1" applyFill="1" applyBorder="1"/>
    <xf numFmtId="1" fontId="0" fillId="0" borderId="36" xfId="0" applyNumberFormat="1" applyBorder="1"/>
    <xf numFmtId="1" fontId="0" fillId="0" borderId="46" xfId="0" applyNumberFormat="1" applyBorder="1"/>
    <xf numFmtId="166" fontId="0" fillId="0" borderId="48" xfId="0" applyNumberFormat="1" applyBorder="1"/>
    <xf numFmtId="166" fontId="8" fillId="0" borderId="39" xfId="0" applyNumberFormat="1" applyFont="1" applyBorder="1" applyAlignment="1">
      <alignment horizontal="right"/>
    </xf>
    <xf numFmtId="166" fontId="8" fillId="0" borderId="46" xfId="0" applyNumberFormat="1" applyFont="1" applyBorder="1" applyAlignment="1">
      <alignment horizontal="right"/>
    </xf>
    <xf numFmtId="166" fontId="8" fillId="0" borderId="48" xfId="0" applyNumberFormat="1" applyFont="1" applyBorder="1"/>
    <xf numFmtId="166" fontId="9" fillId="0" borderId="0" xfId="0" applyNumberFormat="1" applyFont="1" applyBorder="1" applyAlignment="1">
      <alignment horizontal="right"/>
    </xf>
    <xf numFmtId="166" fontId="9" fillId="0" borderId="36" xfId="0" applyNumberFormat="1" applyFont="1" applyBorder="1" applyAlignment="1">
      <alignment horizontal="right"/>
    </xf>
    <xf numFmtId="166" fontId="9" fillId="0" borderId="36" xfId="0" applyNumberFormat="1" applyFont="1" applyBorder="1"/>
    <xf numFmtId="1" fontId="0" fillId="0" borderId="0" xfId="0" applyNumberFormat="1"/>
    <xf numFmtId="1" fontId="9" fillId="0" borderId="0" xfId="0" applyNumberFormat="1" applyFont="1" applyBorder="1"/>
    <xf numFmtId="1" fontId="37" fillId="0" borderId="0" xfId="0" applyNumberFormat="1" applyFont="1" applyBorder="1"/>
    <xf numFmtId="1" fontId="43" fillId="0" borderId="0" xfId="0" applyNumberFormat="1" applyFont="1" applyBorder="1"/>
    <xf numFmtId="1" fontId="43" fillId="0" borderId="0" xfId="0" applyNumberFormat="1" applyFont="1"/>
    <xf numFmtId="1" fontId="40" fillId="0" borderId="4" xfId="5" applyNumberFormat="1" applyFont="1" applyBorder="1" applyAlignment="1">
      <alignment horizontal="center" vertical="center" wrapText="1"/>
    </xf>
    <xf numFmtId="1" fontId="40" fillId="0" borderId="23" xfId="5" applyNumberFormat="1" applyFont="1" applyFill="1" applyBorder="1" applyAlignment="1">
      <alignment horizontal="center" vertical="center"/>
    </xf>
    <xf numFmtId="1" fontId="39" fillId="0" borderId="5" xfId="5" applyNumberFormat="1" applyFont="1" applyBorder="1" applyAlignment="1">
      <alignment horizontal="right"/>
    </xf>
    <xf numFmtId="1" fontId="39" fillId="0" borderId="15" xfId="5" applyNumberFormat="1" applyFont="1" applyBorder="1" applyAlignment="1">
      <alignment horizontal="right"/>
    </xf>
    <xf numFmtId="1" fontId="39" fillId="0" borderId="4" xfId="5" applyNumberFormat="1" applyFont="1" applyBorder="1" applyAlignment="1">
      <alignment horizontal="right"/>
    </xf>
    <xf numFmtId="1" fontId="8" fillId="0" borderId="26" xfId="0" applyNumberFormat="1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20" xfId="0" applyNumberFormat="1" applyBorder="1" applyAlignment="1">
      <alignment horizontal="right"/>
    </xf>
    <xf numFmtId="1" fontId="40" fillId="0" borderId="4" xfId="5" applyNumberFormat="1" applyFont="1" applyBorder="1" applyAlignment="1">
      <alignment horizontal="right" vertical="center" wrapText="1"/>
    </xf>
    <xf numFmtId="1" fontId="40" fillId="0" borderId="23" xfId="5" applyNumberFormat="1" applyFont="1" applyFill="1" applyBorder="1" applyAlignment="1">
      <alignment horizontal="right" vertical="center"/>
    </xf>
    <xf numFmtId="1" fontId="41" fillId="0" borderId="23" xfId="5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23" xfId="0" applyNumberFormat="1" applyFont="1" applyBorder="1" applyAlignment="1">
      <alignment horizontal="right"/>
    </xf>
    <xf numFmtId="1" fontId="8" fillId="0" borderId="37" xfId="0" applyNumberFormat="1" applyFont="1" applyBorder="1" applyAlignment="1">
      <alignment horizontal="right"/>
    </xf>
    <xf numFmtId="1" fontId="48" fillId="0" borderId="41" xfId="5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28" fillId="0" borderId="23" xfId="3" applyNumberFormat="1" applyFont="1" applyBorder="1"/>
    <xf numFmtId="1" fontId="30" fillId="0" borderId="4" xfId="3" applyNumberFormat="1" applyFont="1" applyBorder="1"/>
    <xf numFmtId="1" fontId="30" fillId="0" borderId="23" xfId="3" applyNumberFormat="1" applyFont="1" applyBorder="1"/>
    <xf numFmtId="1" fontId="28" fillId="0" borderId="23" xfId="2" applyNumberFormat="1" applyFont="1" applyBorder="1"/>
    <xf numFmtId="1" fontId="30" fillId="0" borderId="4" xfId="2" applyNumberFormat="1" applyFont="1" applyBorder="1"/>
    <xf numFmtId="1" fontId="30" fillId="0" borderId="23" xfId="2" applyNumberFormat="1" applyFont="1" applyBorder="1"/>
    <xf numFmtId="1" fontId="30" fillId="0" borderId="13" xfId="2" applyNumberFormat="1" applyFont="1" applyBorder="1"/>
    <xf numFmtId="1" fontId="30" fillId="0" borderId="12" xfId="2" applyNumberFormat="1" applyFont="1" applyBorder="1"/>
    <xf numFmtId="1" fontId="28" fillId="0" borderId="41" xfId="2" applyNumberFormat="1" applyFont="1" applyBorder="1"/>
    <xf numFmtId="1" fontId="28" fillId="0" borderId="37" xfId="2" applyNumberFormat="1" applyFont="1" applyBorder="1"/>
    <xf numFmtId="1" fontId="30" fillId="0" borderId="10" xfId="3" applyNumberFormat="1" applyFont="1" applyBorder="1"/>
    <xf numFmtId="1" fontId="30" fillId="0" borderId="9" xfId="3" applyNumberFormat="1" applyFont="1" applyBorder="1"/>
    <xf numFmtId="1" fontId="28" fillId="0" borderId="13" xfId="3" applyNumberFormat="1" applyFont="1" applyBorder="1"/>
    <xf numFmtId="1" fontId="30" fillId="0" borderId="12" xfId="3" applyNumberFormat="1" applyFont="1" applyBorder="1"/>
    <xf numFmtId="1" fontId="28" fillId="0" borderId="22" xfId="3" applyNumberFormat="1" applyFont="1" applyBorder="1"/>
    <xf numFmtId="1" fontId="28" fillId="0" borderId="26" xfId="3" applyNumberFormat="1" applyFont="1" applyBorder="1"/>
    <xf numFmtId="1" fontId="30" fillId="0" borderId="53" xfId="3" applyNumberFormat="1" applyFont="1" applyBorder="1"/>
    <xf numFmtId="1" fontId="30" fillId="0" borderId="6" xfId="3" applyNumberFormat="1" applyFont="1" applyBorder="1"/>
    <xf numFmtId="1" fontId="33" fillId="0" borderId="22" xfId="3" applyNumberFormat="1" applyFont="1" applyBorder="1"/>
    <xf numFmtId="1" fontId="33" fillId="0" borderId="26" xfId="3" applyNumberFormat="1" applyFont="1" applyBorder="1"/>
    <xf numFmtId="1" fontId="67" fillId="0" borderId="0" xfId="0" applyNumberFormat="1" applyFont="1" applyBorder="1"/>
    <xf numFmtId="1" fontId="67" fillId="0" borderId="20" xfId="0" applyNumberFormat="1" applyFont="1" applyBorder="1"/>
    <xf numFmtId="1" fontId="20" fillId="0" borderId="0" xfId="0" applyNumberFormat="1" applyFont="1" applyFill="1" applyBorder="1" applyAlignment="1">
      <alignment horizontal="left"/>
    </xf>
    <xf numFmtId="1" fontId="20" fillId="0" borderId="20" xfId="0" applyNumberFormat="1" applyFont="1" applyFill="1" applyBorder="1" applyAlignment="1">
      <alignment horizontal="left"/>
    </xf>
    <xf numFmtId="0" fontId="56" fillId="0" borderId="54" xfId="0" applyFont="1" applyBorder="1"/>
    <xf numFmtId="166" fontId="56" fillId="0" borderId="55" xfId="0" applyNumberFormat="1" applyFont="1" applyBorder="1"/>
    <xf numFmtId="1" fontId="13" fillId="0" borderId="25" xfId="0" applyNumberFormat="1" applyFont="1" applyBorder="1"/>
    <xf numFmtId="166" fontId="0" fillId="0" borderId="56" xfId="0" applyNumberFormat="1" applyBorder="1"/>
    <xf numFmtId="166" fontId="0" fillId="0" borderId="35" xfId="0" applyNumberFormat="1" applyBorder="1"/>
    <xf numFmtId="166" fontId="0" fillId="0" borderId="33" xfId="0" applyNumberFormat="1" applyBorder="1"/>
    <xf numFmtId="166" fontId="0" fillId="0" borderId="49" xfId="0" applyNumberFormat="1" applyBorder="1"/>
    <xf numFmtId="0" fontId="42" fillId="0" borderId="5" xfId="5" applyNumberFormat="1" applyFont="1" applyBorder="1" applyAlignment="1">
      <alignment horizontal="right" vertical="center" wrapText="1"/>
    </xf>
    <xf numFmtId="0" fontId="42" fillId="0" borderId="15" xfId="5" applyNumberFormat="1" applyFont="1" applyFill="1" applyBorder="1" applyAlignment="1">
      <alignment horizontal="right" vertical="center"/>
    </xf>
    <xf numFmtId="1" fontId="42" fillId="0" borderId="5" xfId="5" applyNumberFormat="1" applyFont="1" applyBorder="1" applyAlignment="1">
      <alignment horizontal="right" vertical="center" wrapText="1"/>
    </xf>
    <xf numFmtId="1" fontId="42" fillId="0" borderId="23" xfId="5" applyNumberFormat="1" applyFont="1" applyFill="1" applyBorder="1" applyAlignment="1">
      <alignment horizontal="right" vertical="center"/>
    </xf>
    <xf numFmtId="0" fontId="42" fillId="0" borderId="28" xfId="0" applyFont="1" applyBorder="1" applyAlignment="1">
      <alignment horizontal="left" vertical="center"/>
    </xf>
    <xf numFmtId="1" fontId="8" fillId="0" borderId="4" xfId="0" applyNumberFormat="1" applyFont="1" applyBorder="1"/>
    <xf numFmtId="1" fontId="8" fillId="0" borderId="4" xfId="0" applyNumberFormat="1" applyFont="1" applyBorder="1" applyAlignment="1">
      <alignment horizontal="center"/>
    </xf>
    <xf numFmtId="1" fontId="9" fillId="0" borderId="4" xfId="0" applyNumberFormat="1" applyFont="1" applyBorder="1"/>
    <xf numFmtId="164" fontId="40" fillId="0" borderId="5" xfId="5" applyNumberFormat="1" applyFont="1" applyBorder="1" applyAlignment="1">
      <alignment horizontal="center" vertical="center" wrapText="1"/>
    </xf>
    <xf numFmtId="164" fontId="40" fillId="0" borderId="15" xfId="5" applyNumberFormat="1" applyFont="1" applyFill="1" applyBorder="1" applyAlignment="1">
      <alignment horizontal="center" vertical="center"/>
    </xf>
    <xf numFmtId="1" fontId="40" fillId="0" borderId="5" xfId="5" applyNumberFormat="1" applyFont="1" applyBorder="1" applyAlignment="1">
      <alignment horizontal="center" vertical="center" wrapText="1"/>
    </xf>
    <xf numFmtId="1" fontId="40" fillId="0" borderId="15" xfId="5" applyNumberFormat="1" applyFont="1" applyFill="1" applyBorder="1" applyAlignment="1">
      <alignment horizontal="center" vertical="center"/>
    </xf>
    <xf numFmtId="1" fontId="40" fillId="0" borderId="5" xfId="5" applyNumberFormat="1" applyFont="1" applyBorder="1" applyAlignment="1">
      <alignment horizontal="right" vertical="center" wrapText="1"/>
    </xf>
    <xf numFmtId="1" fontId="40" fillId="0" borderId="15" xfId="5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" fontId="42" fillId="0" borderId="15" xfId="5" applyNumberFormat="1" applyFont="1" applyFill="1" applyBorder="1" applyAlignment="1">
      <alignment horizontal="right" vertical="center"/>
    </xf>
    <xf numFmtId="0" fontId="0" fillId="0" borderId="36" xfId="0" applyBorder="1"/>
    <xf numFmtId="164" fontId="40" fillId="0" borderId="5" xfId="5" applyNumberFormat="1" applyFont="1" applyBorder="1" applyAlignment="1">
      <alignment horizontal="center" wrapText="1"/>
    </xf>
    <xf numFmtId="164" fontId="40" fillId="0" borderId="15" xfId="5" applyNumberFormat="1" applyFont="1" applyFill="1" applyBorder="1" applyAlignment="1">
      <alignment horizontal="center"/>
    </xf>
    <xf numFmtId="0" fontId="39" fillId="0" borderId="24" xfId="0" applyFont="1" applyBorder="1" applyAlignment="1">
      <alignment horizontal="center" vertical="center"/>
    </xf>
    <xf numFmtId="0" fontId="55" fillId="0" borderId="0" xfId="0" applyFont="1" applyBorder="1" applyAlignment="1">
      <alignment horizontal="left"/>
    </xf>
    <xf numFmtId="0" fontId="49" fillId="0" borderId="0" xfId="0" applyFont="1" applyAlignment="1">
      <alignment wrapText="1"/>
    </xf>
    <xf numFmtId="0" fontId="8" fillId="0" borderId="2" xfId="0" applyFont="1" applyBorder="1"/>
    <xf numFmtId="14" fontId="0" fillId="0" borderId="0" xfId="0" applyNumberFormat="1"/>
    <xf numFmtId="0" fontId="40" fillId="0" borderId="5" xfId="5" applyNumberFormat="1" applyFont="1" applyBorder="1" applyAlignment="1">
      <alignment horizontal="center" wrapText="1"/>
    </xf>
    <xf numFmtId="0" fontId="39" fillId="0" borderId="5" xfId="5" applyNumberFormat="1" applyFont="1" applyBorder="1" applyAlignment="1">
      <alignment horizontal="right"/>
    </xf>
    <xf numFmtId="0" fontId="39" fillId="0" borderId="5" xfId="5" applyNumberFormat="1" applyFont="1" applyFill="1" applyBorder="1" applyAlignment="1">
      <alignment horizontal="right"/>
    </xf>
    <xf numFmtId="0" fontId="49" fillId="0" borderId="4" xfId="0" applyFont="1" applyBorder="1" applyAlignment="1">
      <alignment wrapText="1"/>
    </xf>
    <xf numFmtId="166" fontId="49" fillId="0" borderId="44" xfId="5" applyNumberFormat="1" applyFont="1" applyBorder="1" applyAlignment="1">
      <alignment horizontal="right"/>
    </xf>
    <xf numFmtId="166" fontId="49" fillId="0" borderId="4" xfId="0" applyNumberFormat="1" applyFont="1" applyBorder="1" applyAlignment="1">
      <alignment horizontal="right"/>
    </xf>
    <xf numFmtId="166" fontId="49" fillId="0" borderId="4" xfId="5" applyNumberFormat="1" applyFont="1" applyBorder="1" applyAlignment="1">
      <alignment horizontal="right"/>
    </xf>
    <xf numFmtId="166" fontId="49" fillId="0" borderId="4" xfId="5" applyNumberFormat="1" applyFont="1" applyFill="1" applyBorder="1" applyAlignment="1">
      <alignment horizontal="right"/>
    </xf>
    <xf numFmtId="0" fontId="50" fillId="0" borderId="26" xfId="0" applyFont="1" applyBorder="1"/>
    <xf numFmtId="166" fontId="50" fillId="0" borderId="26" xfId="0" applyNumberFormat="1" applyFont="1" applyBorder="1" applyAlignment="1">
      <alignment horizontal="right"/>
    </xf>
    <xf numFmtId="166" fontId="50" fillId="3" borderId="22" xfId="0" applyNumberFormat="1" applyFont="1" applyFill="1" applyBorder="1"/>
    <xf numFmtId="165" fontId="49" fillId="0" borderId="0" xfId="0" applyNumberFormat="1" applyFont="1"/>
    <xf numFmtId="1" fontId="8" fillId="4" borderId="37" xfId="0" applyNumberFormat="1" applyFont="1" applyFill="1" applyBorder="1"/>
    <xf numFmtId="0" fontId="37" fillId="4" borderId="26" xfId="0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right" wrapText="1"/>
    </xf>
    <xf numFmtId="0" fontId="0" fillId="0" borderId="29" xfId="0" applyBorder="1"/>
    <xf numFmtId="0" fontId="0" fillId="0" borderId="54" xfId="0" applyBorder="1"/>
    <xf numFmtId="0" fontId="0" fillId="0" borderId="55" xfId="0" applyBorder="1"/>
    <xf numFmtId="0" fontId="8" fillId="0" borderId="18" xfId="0" applyFont="1" applyBorder="1"/>
    <xf numFmtId="0" fontId="0" fillId="0" borderId="22" xfId="0" applyBorder="1"/>
    <xf numFmtId="0" fontId="0" fillId="0" borderId="57" xfId="0" applyBorder="1"/>
    <xf numFmtId="0" fontId="0" fillId="0" borderId="28" xfId="0" applyBorder="1"/>
    <xf numFmtId="0" fontId="0" fillId="0" borderId="1" xfId="0" applyBorder="1"/>
    <xf numFmtId="0" fontId="0" fillId="0" borderId="53" xfId="0" applyBorder="1"/>
    <xf numFmtId="0" fontId="0" fillId="0" borderId="48" xfId="0" applyBorder="1"/>
    <xf numFmtId="0" fontId="0" fillId="0" borderId="39" xfId="0" applyBorder="1"/>
    <xf numFmtId="0" fontId="0" fillId="0" borderId="14" xfId="0" applyBorder="1" applyAlignment="1">
      <alignment wrapText="1"/>
    </xf>
    <xf numFmtId="0" fontId="8" fillId="0" borderId="22" xfId="0" applyFont="1" applyBorder="1"/>
    <xf numFmtId="0" fontId="8" fillId="0" borderId="54" xfId="0" applyFont="1" applyBorder="1"/>
    <xf numFmtId="0" fontId="8" fillId="0" borderId="55" xfId="0" applyFont="1" applyBorder="1"/>
    <xf numFmtId="0" fontId="8" fillId="0" borderId="58" xfId="0" applyFont="1" applyBorder="1"/>
    <xf numFmtId="0" fontId="8" fillId="0" borderId="28" xfId="0" applyFont="1" applyBorder="1"/>
    <xf numFmtId="0" fontId="8" fillId="0" borderId="20" xfId="0" applyFont="1" applyBorder="1"/>
    <xf numFmtId="0" fontId="8" fillId="0" borderId="36" xfId="0" applyFont="1" applyBorder="1"/>
    <xf numFmtId="0" fontId="8" fillId="0" borderId="46" xfId="0" applyFont="1" applyBorder="1"/>
    <xf numFmtId="0" fontId="8" fillId="0" borderId="32" xfId="0" applyFont="1" applyBorder="1"/>
    <xf numFmtId="0" fontId="8" fillId="0" borderId="30" xfId="0" applyFont="1" applyBorder="1"/>
    <xf numFmtId="0" fontId="0" fillId="0" borderId="0" xfId="0" applyAlignment="1">
      <alignment horizontal="right"/>
    </xf>
    <xf numFmtId="0" fontId="1" fillId="0" borderId="59" xfId="0" applyFont="1" applyBorder="1"/>
    <xf numFmtId="0" fontId="1" fillId="0" borderId="35" xfId="0" applyFont="1" applyBorder="1" applyAlignment="1">
      <alignment horizontal="center" wrapText="1"/>
    </xf>
    <xf numFmtId="0" fontId="0" fillId="0" borderId="6" xfId="0" applyBorder="1"/>
    <xf numFmtId="0" fontId="9" fillId="0" borderId="6" xfId="0" applyFont="1" applyBorder="1" applyAlignment="1">
      <alignment wrapText="1"/>
    </xf>
    <xf numFmtId="0" fontId="9" fillId="0" borderId="44" xfId="0" applyFont="1" applyBorder="1" applyAlignment="1">
      <alignment horizontal="center"/>
    </xf>
    <xf numFmtId="0" fontId="1" fillId="0" borderId="6" xfId="0" applyFont="1" applyBorder="1"/>
    <xf numFmtId="0" fontId="9" fillId="0" borderId="6" xfId="0" applyFont="1" applyBorder="1"/>
    <xf numFmtId="0" fontId="37" fillId="0" borderId="4" xfId="0" applyFont="1" applyBorder="1"/>
    <xf numFmtId="0" fontId="37" fillId="0" borderId="4" xfId="0" applyFont="1" applyBorder="1" applyAlignment="1">
      <alignment wrapText="1"/>
    </xf>
    <xf numFmtId="0" fontId="37" fillId="0" borderId="44" xfId="0" applyFont="1" applyBorder="1" applyAlignment="1">
      <alignment wrapText="1"/>
    </xf>
    <xf numFmtId="0" fontId="1" fillId="0" borderId="44" xfId="0" applyFont="1" applyBorder="1"/>
    <xf numFmtId="0" fontId="9" fillId="0" borderId="5" xfId="0" applyFont="1" applyBorder="1" applyAlignment="1">
      <alignment wrapText="1"/>
    </xf>
    <xf numFmtId="0" fontId="1" fillId="0" borderId="4" xfId="0" quotePrefix="1" applyFont="1" applyBorder="1" applyAlignment="1">
      <alignment horizontal="left"/>
    </xf>
    <xf numFmtId="0" fontId="10" fillId="0" borderId="0" xfId="0" applyFont="1" applyAlignment="1">
      <alignment horizontal="center" wrapText="1"/>
    </xf>
    <xf numFmtId="166" fontId="65" fillId="0" borderId="26" xfId="0" applyNumberFormat="1" applyFont="1" applyBorder="1" applyAlignment="1">
      <alignment horizontal="right"/>
    </xf>
    <xf numFmtId="0" fontId="68" fillId="0" borderId="16" xfId="0" applyFont="1" applyBorder="1" applyAlignment="1">
      <alignment horizontal="center"/>
    </xf>
    <xf numFmtId="0" fontId="68" fillId="0" borderId="4" xfId="0" applyFont="1" applyBorder="1" applyAlignment="1">
      <alignment wrapText="1"/>
    </xf>
    <xf numFmtId="166" fontId="68" fillId="0" borderId="4" xfId="0" applyNumberFormat="1" applyFont="1" applyBorder="1" applyAlignment="1">
      <alignment horizontal="right"/>
    </xf>
    <xf numFmtId="166" fontId="68" fillId="0" borderId="4" xfId="5" applyNumberFormat="1" applyFont="1" applyBorder="1" applyAlignment="1">
      <alignment horizontal="right"/>
    </xf>
    <xf numFmtId="166" fontId="68" fillId="0" borderId="4" xfId="5" applyNumberFormat="1" applyFont="1" applyFill="1" applyBorder="1" applyAlignment="1">
      <alignment horizontal="right"/>
    </xf>
    <xf numFmtId="0" fontId="65" fillId="0" borderId="31" xfId="0" applyFont="1" applyBorder="1"/>
    <xf numFmtId="0" fontId="65" fillId="0" borderId="26" xfId="0" applyFont="1" applyBorder="1"/>
    <xf numFmtId="166" fontId="8" fillId="0" borderId="39" xfId="0" applyNumberFormat="1" applyFont="1" applyFill="1" applyBorder="1" applyAlignment="1">
      <alignment horizontal="right"/>
    </xf>
    <xf numFmtId="1" fontId="8" fillId="0" borderId="22" xfId="0" applyNumberFormat="1" applyFont="1" applyBorder="1" applyAlignment="1">
      <alignment horizontal="right"/>
    </xf>
    <xf numFmtId="0" fontId="0" fillId="0" borderId="38" xfId="0" applyBorder="1"/>
    <xf numFmtId="0" fontId="40" fillId="0" borderId="4" xfId="0" applyFont="1" applyBorder="1" applyAlignment="1">
      <alignment horizontal="center" wrapText="1"/>
    </xf>
    <xf numFmtId="0" fontId="40" fillId="0" borderId="8" xfId="0" applyFont="1" applyBorder="1" applyAlignment="1">
      <alignment horizontal="center" vertical="center" wrapText="1"/>
    </xf>
    <xf numFmtId="49" fontId="39" fillId="0" borderId="16" xfId="0" applyNumberFormat="1" applyFont="1" applyBorder="1" applyAlignment="1">
      <alignment horizontal="center"/>
    </xf>
    <xf numFmtId="49" fontId="64" fillId="0" borderId="16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right"/>
    </xf>
    <xf numFmtId="0" fontId="39" fillId="0" borderId="4" xfId="0" applyFont="1" applyBorder="1" applyAlignment="1">
      <alignment horizontal="left"/>
    </xf>
    <xf numFmtId="49" fontId="12" fillId="0" borderId="45" xfId="0" applyNumberFormat="1" applyFont="1" applyFill="1" applyBorder="1"/>
    <xf numFmtId="49" fontId="0" fillId="0" borderId="45" xfId="0" applyNumberFormat="1" applyBorder="1"/>
    <xf numFmtId="49" fontId="39" fillId="0" borderId="14" xfId="0" applyNumberFormat="1" applyFont="1" applyBorder="1" applyAlignment="1">
      <alignment horizontal="center"/>
    </xf>
    <xf numFmtId="49" fontId="8" fillId="0" borderId="18" xfId="0" applyNumberFormat="1" applyFont="1" applyBorder="1" applyAlignment="1">
      <alignment wrapText="1"/>
    </xf>
    <xf numFmtId="49" fontId="0" fillId="0" borderId="45" xfId="0" applyNumberFormat="1" applyBorder="1" applyAlignment="1">
      <alignment wrapText="1"/>
    </xf>
    <xf numFmtId="49" fontId="0" fillId="0" borderId="0" xfId="0" applyNumberFormat="1" applyBorder="1"/>
    <xf numFmtId="49" fontId="8" fillId="0" borderId="0" xfId="0" applyNumberFormat="1" applyFont="1" applyBorder="1"/>
    <xf numFmtId="49" fontId="0" fillId="0" borderId="0" xfId="0" applyNumberFormat="1"/>
    <xf numFmtId="49" fontId="40" fillId="0" borderId="16" xfId="0" applyNumberFormat="1" applyFont="1" applyBorder="1" applyAlignment="1">
      <alignment horizontal="center" vertical="center" wrapText="1"/>
    </xf>
    <xf numFmtId="49" fontId="42" fillId="0" borderId="16" xfId="0" applyNumberFormat="1" applyFont="1" applyBorder="1" applyAlignment="1">
      <alignment horizontal="center" vertical="center"/>
    </xf>
    <xf numFmtId="49" fontId="0" fillId="0" borderId="24" xfId="0" applyNumberFormat="1" applyBorder="1"/>
    <xf numFmtId="0" fontId="49" fillId="0" borderId="0" xfId="0" applyFont="1" applyAlignment="1"/>
    <xf numFmtId="0" fontId="49" fillId="0" borderId="4" xfId="0" applyFont="1" applyBorder="1" applyAlignment="1"/>
    <xf numFmtId="49" fontId="65" fillId="0" borderId="16" xfId="0" applyNumberFormat="1" applyFont="1" applyBorder="1" applyAlignment="1">
      <alignment horizontal="left" wrapText="1"/>
    </xf>
    <xf numFmtId="49" fontId="49" fillId="0" borderId="16" xfId="0" applyNumberFormat="1" applyFont="1" applyBorder="1" applyAlignment="1">
      <alignment horizontal="left" wrapText="1"/>
    </xf>
    <xf numFmtId="49" fontId="49" fillId="0" borderId="16" xfId="0" applyNumberFormat="1" applyFont="1" applyBorder="1" applyAlignment="1">
      <alignment horizontal="center"/>
    </xf>
    <xf numFmtId="49" fontId="49" fillId="0" borderId="4" xfId="0" applyNumberFormat="1" applyFont="1" applyBorder="1" applyAlignment="1">
      <alignment horizontal="center"/>
    </xf>
    <xf numFmtId="49" fontId="50" fillId="0" borderId="31" xfId="0" applyNumberFormat="1" applyFont="1" applyBorder="1"/>
    <xf numFmtId="49" fontId="49" fillId="0" borderId="0" xfId="0" applyNumberFormat="1" applyFont="1"/>
    <xf numFmtId="1" fontId="49" fillId="0" borderId="44" xfId="5" applyNumberFormat="1" applyFont="1" applyBorder="1" applyAlignment="1">
      <alignment horizontal="center" wrapText="1"/>
    </xf>
    <xf numFmtId="1" fontId="49" fillId="0" borderId="4" xfId="5" applyNumberFormat="1" applyFont="1" applyBorder="1" applyAlignment="1">
      <alignment horizontal="center" wrapText="1"/>
    </xf>
    <xf numFmtId="1" fontId="49" fillId="3" borderId="23" xfId="5" applyNumberFormat="1" applyFont="1" applyFill="1" applyBorder="1" applyAlignment="1">
      <alignment horizontal="right"/>
    </xf>
    <xf numFmtId="49" fontId="49" fillId="0" borderId="29" xfId="0" applyNumberFormat="1" applyFont="1" applyBorder="1" applyAlignment="1">
      <alignment horizontal="center"/>
    </xf>
    <xf numFmtId="166" fontId="49" fillId="0" borderId="0" xfId="0" applyNumberFormat="1" applyFont="1"/>
    <xf numFmtId="0" fontId="13" fillId="0" borderId="4" xfId="0" applyFont="1" applyFill="1" applyBorder="1"/>
    <xf numFmtId="164" fontId="65" fillId="0" borderId="29" xfId="5" applyNumberFormat="1" applyFont="1" applyBorder="1" applyAlignment="1">
      <alignment horizontal="center" textRotation="90" wrapText="1"/>
    </xf>
    <xf numFmtId="1" fontId="49" fillId="0" borderId="57" xfId="5" applyNumberFormat="1" applyFont="1" applyBorder="1" applyAlignment="1">
      <alignment horizontal="center" wrapText="1"/>
    </xf>
    <xf numFmtId="166" fontId="49" fillId="0" borderId="57" xfId="5" applyNumberFormat="1" applyFont="1" applyBorder="1" applyAlignment="1">
      <alignment horizontal="right"/>
    </xf>
    <xf numFmtId="166" fontId="49" fillId="0" borderId="29" xfId="5" quotePrefix="1" applyNumberFormat="1" applyFont="1" applyBorder="1" applyAlignment="1">
      <alignment horizontal="right"/>
    </xf>
    <xf numFmtId="166" fontId="49" fillId="0" borderId="29" xfId="5" applyNumberFormat="1" applyFont="1" applyBorder="1" applyAlignment="1">
      <alignment horizontal="right"/>
    </xf>
    <xf numFmtId="49" fontId="40" fillId="0" borderId="16" xfId="0" applyNumberFormat="1" applyFont="1" applyBorder="1" applyAlignment="1">
      <alignment horizontal="center" wrapText="1"/>
    </xf>
    <xf numFmtId="49" fontId="39" fillId="0" borderId="16" xfId="0" applyNumberFormat="1" applyFont="1" applyBorder="1" applyAlignment="1">
      <alignment horizontal="center" vertical="center"/>
    </xf>
    <xf numFmtId="49" fontId="39" fillId="0" borderId="11" xfId="0" applyNumberFormat="1" applyFont="1" applyBorder="1" applyAlignment="1">
      <alignment horizontal="center"/>
    </xf>
    <xf numFmtId="49" fontId="48" fillId="0" borderId="31" xfId="0" applyNumberFormat="1" applyFont="1" applyBorder="1" applyAlignment="1">
      <alignment wrapText="1"/>
    </xf>
    <xf numFmtId="49" fontId="36" fillId="0" borderId="0" xfId="0" applyNumberFormat="1" applyFont="1" applyBorder="1" applyAlignment="1">
      <alignment horizontal="center" vertical="top"/>
    </xf>
    <xf numFmtId="49" fontId="8" fillId="0" borderId="0" xfId="0" applyNumberFormat="1" applyFont="1" applyFill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42" fillId="0" borderId="14" xfId="0" applyNumberFormat="1" applyFont="1" applyBorder="1" applyAlignment="1">
      <alignment horizontal="center" vertical="center" wrapText="1"/>
    </xf>
    <xf numFmtId="49" fontId="42" fillId="0" borderId="27" xfId="0" applyNumberFormat="1" applyFont="1" applyBorder="1" applyAlignment="1">
      <alignment horizontal="center" vertical="center"/>
    </xf>
    <xf numFmtId="1" fontId="42" fillId="0" borderId="5" xfId="5" applyNumberFormat="1" applyFont="1" applyBorder="1" applyAlignment="1">
      <alignment horizontal="left" vertical="center" wrapText="1"/>
    </xf>
    <xf numFmtId="166" fontId="49" fillId="0" borderId="44" xfId="5" applyNumberFormat="1" applyFont="1" applyFill="1" applyBorder="1" applyAlignment="1">
      <alignment horizontal="right"/>
    </xf>
    <xf numFmtId="0" fontId="42" fillId="0" borderId="4" xfId="0" applyFont="1" applyBorder="1" applyAlignment="1"/>
    <xf numFmtId="49" fontId="42" fillId="0" borderId="16" xfId="0" applyNumberFormat="1" applyFont="1" applyBorder="1" applyAlignment="1">
      <alignment horizontal="center" wrapText="1"/>
    </xf>
    <xf numFmtId="166" fontId="8" fillId="0" borderId="45" xfId="0" applyNumberFormat="1" applyFont="1" applyBorder="1" applyAlignment="1">
      <alignment horizontal="left"/>
    </xf>
    <xf numFmtId="166" fontId="9" fillId="0" borderId="5" xfId="0" applyNumberFormat="1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48" fillId="0" borderId="45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8" fillId="0" borderId="0" xfId="0" applyNumberFormat="1" applyFont="1" applyBorder="1" applyAlignment="1">
      <alignment horizontal="right"/>
    </xf>
    <xf numFmtId="166" fontId="48" fillId="0" borderId="0" xfId="0" applyNumberFormat="1" applyFont="1" applyBorder="1" applyAlignment="1">
      <alignment horizontal="right"/>
    </xf>
    <xf numFmtId="166" fontId="40" fillId="0" borderId="0" xfId="5" applyNumberFormat="1" applyFont="1" applyFill="1" applyBorder="1" applyAlignment="1">
      <alignment horizontal="right" vertical="center"/>
    </xf>
    <xf numFmtId="49" fontId="49" fillId="0" borderId="45" xfId="0" applyNumberFormat="1" applyFont="1" applyBorder="1" applyAlignment="1">
      <alignment horizontal="center"/>
    </xf>
    <xf numFmtId="0" fontId="49" fillId="0" borderId="1" xfId="0" applyFont="1" applyBorder="1" applyAlignment="1">
      <alignment wrapText="1"/>
    </xf>
    <xf numFmtId="166" fontId="49" fillId="0" borderId="1" xfId="5" applyNumberFormat="1" applyFont="1" applyBorder="1" applyAlignment="1">
      <alignment horizontal="right"/>
    </xf>
    <xf numFmtId="166" fontId="49" fillId="0" borderId="6" xfId="5" applyNumberFormat="1" applyFont="1" applyBorder="1" applyAlignment="1">
      <alignment horizontal="right"/>
    </xf>
    <xf numFmtId="166" fontId="49" fillId="0" borderId="6" xfId="0" applyNumberFormat="1" applyFont="1" applyBorder="1" applyAlignment="1">
      <alignment horizontal="right"/>
    </xf>
    <xf numFmtId="166" fontId="39" fillId="0" borderId="0" xfId="5" applyNumberFormat="1" applyFont="1" applyBorder="1" applyAlignment="1">
      <alignment horizontal="right"/>
    </xf>
    <xf numFmtId="0" fontId="49" fillId="0" borderId="0" xfId="0" applyFont="1" applyBorder="1" applyAlignment="1"/>
    <xf numFmtId="166" fontId="49" fillId="0" borderId="0" xfId="0" applyNumberFormat="1" applyFont="1" applyBorder="1" applyAlignment="1">
      <alignment horizontal="right"/>
    </xf>
    <xf numFmtId="166" fontId="39" fillId="0" borderId="15" xfId="5" applyNumberFormat="1" applyFont="1" applyBorder="1" applyAlignment="1">
      <alignment horizontal="right"/>
    </xf>
    <xf numFmtId="166" fontId="49" fillId="0" borderId="53" xfId="0" applyNumberFormat="1" applyFont="1" applyBorder="1" applyAlignment="1">
      <alignment horizontal="right"/>
    </xf>
    <xf numFmtId="1" fontId="49" fillId="0" borderId="0" xfId="5" applyNumberFormat="1" applyFont="1" applyFill="1" applyBorder="1" applyAlignment="1">
      <alignment horizontal="right"/>
    </xf>
    <xf numFmtId="166" fontId="49" fillId="0" borderId="0" xfId="0" applyNumberFormat="1" applyFont="1" applyBorder="1"/>
    <xf numFmtId="166" fontId="68" fillId="0" borderId="0" xfId="0" applyNumberFormat="1" applyFont="1" applyBorder="1" applyAlignment="1">
      <alignment horizontal="right"/>
    </xf>
    <xf numFmtId="166" fontId="65" fillId="0" borderId="0" xfId="0" applyNumberFormat="1" applyFont="1" applyBorder="1" applyAlignment="1">
      <alignment horizontal="right"/>
    </xf>
    <xf numFmtId="165" fontId="64" fillId="0" borderId="0" xfId="0" applyNumberFormat="1" applyFont="1" applyBorder="1"/>
    <xf numFmtId="166" fontId="68" fillId="0" borderId="23" xfId="0" applyNumberFormat="1" applyFont="1" applyBorder="1" applyAlignment="1">
      <alignment horizontal="right"/>
    </xf>
    <xf numFmtId="166" fontId="65" fillId="0" borderId="22" xfId="0" applyNumberFormat="1" applyFont="1" applyBorder="1" applyAlignment="1">
      <alignment horizontal="right"/>
    </xf>
    <xf numFmtId="165" fontId="49" fillId="0" borderId="0" xfId="0" applyNumberFormat="1" applyFont="1" applyFill="1" applyBorder="1"/>
    <xf numFmtId="166" fontId="68" fillId="0" borderId="0" xfId="5" applyNumberFormat="1" applyFont="1" applyFill="1" applyBorder="1" applyAlignment="1">
      <alignment horizontal="right"/>
    </xf>
    <xf numFmtId="0" fontId="49" fillId="0" borderId="0" xfId="0" applyFont="1" applyFill="1" applyBorder="1" applyAlignment="1"/>
    <xf numFmtId="0" fontId="49" fillId="0" borderId="0" xfId="0" applyFont="1" applyFill="1" applyBorder="1"/>
    <xf numFmtId="166" fontId="65" fillId="0" borderId="0" xfId="0" applyNumberFormat="1" applyFont="1" applyFill="1" applyBorder="1" applyAlignment="1">
      <alignment horizontal="right"/>
    </xf>
    <xf numFmtId="165" fontId="64" fillId="0" borderId="0" xfId="0" applyNumberFormat="1" applyFont="1" applyFill="1" applyBorder="1"/>
    <xf numFmtId="165" fontId="64" fillId="0" borderId="0" xfId="0" applyNumberFormat="1" applyFont="1" applyFill="1"/>
    <xf numFmtId="49" fontId="39" fillId="0" borderId="4" xfId="0" applyNumberFormat="1" applyFont="1" applyBorder="1" applyAlignment="1">
      <alignment horizontal="center" vertical="center"/>
    </xf>
    <xf numFmtId="166" fontId="40" fillId="0" borderId="4" xfId="5" applyNumberFormat="1" applyFont="1" applyFill="1" applyBorder="1" applyAlignment="1">
      <alignment horizontal="right" vertical="center"/>
    </xf>
    <xf numFmtId="1" fontId="71" fillId="0" borderId="14" xfId="3" applyNumberFormat="1" applyFont="1" applyBorder="1"/>
    <xf numFmtId="1" fontId="29" fillId="0" borderId="19" xfId="3" applyNumberFormat="1" applyFont="1" applyBorder="1"/>
    <xf numFmtId="1" fontId="28" fillId="0" borderId="53" xfId="3" applyNumberFormat="1" applyFont="1" applyBorder="1"/>
    <xf numFmtId="0" fontId="0" fillId="0" borderId="19" xfId="0" applyBorder="1"/>
    <xf numFmtId="1" fontId="0" fillId="0" borderId="55" xfId="0" applyNumberFormat="1" applyBorder="1"/>
    <xf numFmtId="0" fontId="8" fillId="0" borderId="19" xfId="0" applyFont="1" applyBorder="1"/>
    <xf numFmtId="0" fontId="0" fillId="0" borderId="1" xfId="0" applyFill="1" applyBorder="1"/>
    <xf numFmtId="0" fontId="0" fillId="0" borderId="51" xfId="0" applyBorder="1" applyAlignment="1"/>
    <xf numFmtId="0" fontId="0" fillId="0" borderId="51" xfId="0" applyBorder="1"/>
    <xf numFmtId="0" fontId="0" fillId="0" borderId="7" xfId="0" applyBorder="1"/>
    <xf numFmtId="0" fontId="8" fillId="0" borderId="1" xfId="0" applyFont="1" applyBorder="1"/>
    <xf numFmtId="0" fontId="8" fillId="0" borderId="7" xfId="0" applyFont="1" applyBorder="1"/>
    <xf numFmtId="0" fontId="0" fillId="0" borderId="60" xfId="0" applyBorder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1" xfId="0" applyFont="1" applyBorder="1"/>
    <xf numFmtId="0" fontId="9" fillId="0" borderId="7" xfId="0" applyFont="1" applyBorder="1"/>
    <xf numFmtId="0" fontId="0" fillId="0" borderId="7" xfId="0" applyFill="1" applyBorder="1"/>
    <xf numFmtId="0" fontId="9" fillId="0" borderId="60" xfId="0" applyFont="1" applyBorder="1"/>
    <xf numFmtId="0" fontId="8" fillId="0" borderId="18" xfId="0" applyFont="1" applyFill="1" applyBorder="1"/>
    <xf numFmtId="0" fontId="10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10" fillId="0" borderId="18" xfId="0" applyFont="1" applyFill="1" applyBorder="1"/>
    <xf numFmtId="0" fontId="6" fillId="0" borderId="4" xfId="0" applyFont="1" applyBorder="1"/>
    <xf numFmtId="1" fontId="13" fillId="0" borderId="52" xfId="0" applyNumberFormat="1" applyFont="1" applyBorder="1"/>
    <xf numFmtId="0" fontId="13" fillId="0" borderId="5" xfId="0" applyFont="1" applyFill="1" applyBorder="1"/>
    <xf numFmtId="1" fontId="13" fillId="0" borderId="15" xfId="0" applyNumberFormat="1" applyFont="1" applyBorder="1"/>
    <xf numFmtId="0" fontId="10" fillId="0" borderId="18" xfId="0" applyFont="1" applyBorder="1"/>
    <xf numFmtId="1" fontId="10" fillId="0" borderId="22" xfId="0" applyNumberFormat="1" applyFont="1" applyBorder="1"/>
    <xf numFmtId="0" fontId="8" fillId="0" borderId="62" xfId="0" applyFont="1" applyBorder="1" applyAlignment="1">
      <alignment horizontal="center"/>
    </xf>
    <xf numFmtId="0" fontId="9" fillId="0" borderId="62" xfId="0" applyNumberFormat="1" applyFont="1" applyBorder="1" applyAlignment="1">
      <alignment horizontal="right"/>
    </xf>
    <xf numFmtId="3" fontId="0" fillId="0" borderId="62" xfId="0" applyNumberFormat="1" applyBorder="1"/>
    <xf numFmtId="0" fontId="0" fillId="0" borderId="62" xfId="0" applyBorder="1"/>
    <xf numFmtId="3" fontId="8" fillId="0" borderId="21" xfId="0" applyNumberFormat="1" applyFont="1" applyBorder="1"/>
    <xf numFmtId="3" fontId="8" fillId="0" borderId="30" xfId="0" applyNumberFormat="1" applyFont="1" applyBorder="1"/>
    <xf numFmtId="3" fontId="10" fillId="0" borderId="30" xfId="0" applyNumberFormat="1" applyFont="1" applyBorder="1"/>
    <xf numFmtId="0" fontId="8" fillId="0" borderId="60" xfId="0" applyFont="1" applyBorder="1" applyAlignment="1">
      <alignment horizontal="center"/>
    </xf>
    <xf numFmtId="3" fontId="0" fillId="0" borderId="61" xfId="0" applyNumberFormat="1" applyBorder="1"/>
    <xf numFmtId="0" fontId="8" fillId="0" borderId="44" xfId="0" applyFont="1" applyFill="1" applyBorder="1" applyAlignment="1">
      <alignment horizontal="center" wrapText="1"/>
    </xf>
    <xf numFmtId="0" fontId="0" fillId="0" borderId="30" xfId="0" applyBorder="1"/>
    <xf numFmtId="0" fontId="8" fillId="0" borderId="4" xfId="0" applyFont="1" applyBorder="1"/>
    <xf numFmtId="3" fontId="8" fillId="0" borderId="4" xfId="0" applyNumberFormat="1" applyFont="1" applyBorder="1"/>
    <xf numFmtId="3" fontId="8" fillId="0" borderId="12" xfId="0" applyNumberFormat="1" applyFont="1" applyBorder="1"/>
    <xf numFmtId="3" fontId="8" fillId="0" borderId="37" xfId="0" applyNumberFormat="1" applyFont="1" applyBorder="1"/>
    <xf numFmtId="0" fontId="8" fillId="0" borderId="5" xfId="0" applyFont="1" applyBorder="1"/>
    <xf numFmtId="0" fontId="8" fillId="0" borderId="12" xfId="0" applyFont="1" applyBorder="1"/>
    <xf numFmtId="0" fontId="8" fillId="0" borderId="37" xfId="0" applyFont="1" applyBorder="1"/>
    <xf numFmtId="3" fontId="8" fillId="0" borderId="5" xfId="0" applyNumberFormat="1" applyFont="1" applyBorder="1"/>
    <xf numFmtId="166" fontId="50" fillId="0" borderId="6" xfId="0" applyNumberFormat="1" applyFont="1" applyBorder="1" applyAlignment="1">
      <alignment horizontal="right"/>
    </xf>
    <xf numFmtId="166" fontId="50" fillId="3" borderId="53" xfId="0" applyNumberFormat="1" applyFont="1" applyFill="1" applyBorder="1"/>
    <xf numFmtId="165" fontId="73" fillId="0" borderId="0" xfId="0" applyNumberFormat="1" applyFont="1" applyFill="1" applyBorder="1"/>
    <xf numFmtId="0" fontId="73" fillId="0" borderId="0" xfId="0" applyFont="1"/>
    <xf numFmtId="1" fontId="49" fillId="0" borderId="4" xfId="0" applyNumberFormat="1" applyFont="1" applyBorder="1" applyAlignment="1">
      <alignment horizontal="right"/>
    </xf>
    <xf numFmtId="0" fontId="49" fillId="0" borderId="4" xfId="0" applyFont="1" applyBorder="1"/>
    <xf numFmtId="49" fontId="49" fillId="0" borderId="14" xfId="0" applyNumberFormat="1" applyFont="1" applyBorder="1" applyAlignment="1">
      <alignment horizontal="center"/>
    </xf>
    <xf numFmtId="0" fontId="49" fillId="0" borderId="28" xfId="0" applyFont="1" applyBorder="1" applyAlignment="1">
      <alignment wrapText="1"/>
    </xf>
    <xf numFmtId="0" fontId="49" fillId="0" borderId="29" xfId="0" applyFont="1" applyBorder="1" applyAlignment="1">
      <alignment wrapText="1"/>
    </xf>
    <xf numFmtId="0" fontId="49" fillId="0" borderId="44" xfId="0" applyFont="1" applyBorder="1"/>
    <xf numFmtId="0" fontId="50" fillId="0" borderId="0" xfId="0" applyFont="1" applyBorder="1" applyAlignment="1">
      <alignment horizontal="center"/>
    </xf>
    <xf numFmtId="0" fontId="50" fillId="0" borderId="5" xfId="5" applyNumberFormat="1" applyFont="1" applyBorder="1" applyAlignment="1">
      <alignment horizontal="center" wrapText="1"/>
    </xf>
    <xf numFmtId="164" fontId="50" fillId="0" borderId="5" xfId="5" applyNumberFormat="1" applyFont="1" applyBorder="1" applyAlignment="1">
      <alignment horizontal="center" wrapText="1"/>
    </xf>
    <xf numFmtId="164" fontId="50" fillId="0" borderId="0" xfId="5" applyNumberFormat="1" applyFont="1" applyBorder="1" applyAlignment="1">
      <alignment horizontal="center" wrapText="1"/>
    </xf>
    <xf numFmtId="164" fontId="50" fillId="0" borderId="0" xfId="5" applyNumberFormat="1" applyFont="1" applyFill="1" applyBorder="1" applyAlignment="1">
      <alignment horizontal="center"/>
    </xf>
    <xf numFmtId="49" fontId="50" fillId="0" borderId="16" xfId="0" applyNumberFormat="1" applyFont="1" applyBorder="1" applyAlignment="1">
      <alignment horizontal="center" wrapText="1"/>
    </xf>
    <xf numFmtId="0" fontId="50" fillId="0" borderId="4" xfId="0" applyFont="1" applyBorder="1" applyAlignment="1">
      <alignment horizontal="center" wrapText="1"/>
    </xf>
    <xf numFmtId="164" fontId="50" fillId="0" borderId="4" xfId="5" applyNumberFormat="1" applyFont="1" applyBorder="1" applyAlignment="1">
      <alignment horizontal="center" wrapText="1"/>
    </xf>
    <xf numFmtId="49" fontId="49" fillId="0" borderId="16" xfId="0" applyNumberFormat="1" applyFont="1" applyBorder="1" applyAlignment="1">
      <alignment horizontal="center" vertical="center"/>
    </xf>
    <xf numFmtId="166" fontId="49" fillId="0" borderId="5" xfId="5" applyNumberFormat="1" applyFont="1" applyBorder="1" applyAlignment="1">
      <alignment horizontal="right"/>
    </xf>
    <xf numFmtId="166" fontId="50" fillId="0" borderId="15" xfId="5" applyNumberFormat="1" applyFont="1" applyFill="1" applyBorder="1" applyAlignment="1">
      <alignment horizontal="right" vertical="center"/>
    </xf>
    <xf numFmtId="49" fontId="49" fillId="0" borderId="16" xfId="0" applyNumberFormat="1" applyFont="1" applyBorder="1" applyAlignment="1">
      <alignment horizontal="center" wrapText="1"/>
    </xf>
    <xf numFmtId="166" fontId="49" fillId="0" borderId="5" xfId="5" applyNumberFormat="1" applyFont="1" applyBorder="1" applyAlignment="1">
      <alignment horizontal="right" vertical="center" wrapText="1"/>
    </xf>
    <xf numFmtId="166" fontId="50" fillId="0" borderId="5" xfId="5" applyNumberFormat="1" applyFont="1" applyBorder="1" applyAlignment="1">
      <alignment horizontal="right" vertical="center" wrapText="1"/>
    </xf>
    <xf numFmtId="1" fontId="49" fillId="0" borderId="4" xfId="5" applyNumberFormat="1" applyFont="1" applyBorder="1" applyAlignment="1">
      <alignment horizontal="right"/>
    </xf>
    <xf numFmtId="1" fontId="49" fillId="0" borderId="5" xfId="5" applyNumberFormat="1" applyFont="1" applyBorder="1" applyAlignment="1">
      <alignment horizontal="right"/>
    </xf>
    <xf numFmtId="49" fontId="49" fillId="0" borderId="11" xfId="0" applyNumberFormat="1" applyFont="1" applyBorder="1" applyAlignment="1">
      <alignment horizontal="center"/>
    </xf>
    <xf numFmtId="0" fontId="49" fillId="0" borderId="6" xfId="0" applyFont="1" applyBorder="1"/>
    <xf numFmtId="166" fontId="49" fillId="0" borderId="7" xfId="5" applyNumberFormat="1" applyFont="1" applyBorder="1" applyAlignment="1">
      <alignment horizontal="right"/>
    </xf>
    <xf numFmtId="49" fontId="50" fillId="0" borderId="31" xfId="0" applyNumberFormat="1" applyFont="1" applyBorder="1" applyAlignment="1">
      <alignment wrapText="1"/>
    </xf>
    <xf numFmtId="0" fontId="50" fillId="0" borderId="18" xfId="0" applyFont="1" applyBorder="1" applyAlignment="1">
      <alignment wrapText="1"/>
    </xf>
    <xf numFmtId="166" fontId="50" fillId="0" borderId="22" xfId="0" applyNumberFormat="1" applyFont="1" applyBorder="1" applyAlignment="1">
      <alignment horizontal="right"/>
    </xf>
    <xf numFmtId="164" fontId="49" fillId="0" borderId="0" xfId="0" applyNumberFormat="1" applyFont="1" applyBorder="1"/>
    <xf numFmtId="166" fontId="50" fillId="0" borderId="9" xfId="0" applyNumberFormat="1" applyFont="1" applyBorder="1" applyAlignment="1">
      <alignment horizontal="right"/>
    </xf>
    <xf numFmtId="166" fontId="50" fillId="0" borderId="10" xfId="0" applyNumberFormat="1" applyFont="1" applyBorder="1" applyAlignment="1">
      <alignment horizontal="right"/>
    </xf>
    <xf numFmtId="49" fontId="49" fillId="0" borderId="54" xfId="0" applyNumberFormat="1" applyFont="1" applyBorder="1" applyAlignment="1">
      <alignment horizontal="center"/>
    </xf>
    <xf numFmtId="0" fontId="49" fillId="0" borderId="44" xfId="0" quotePrefix="1" applyFont="1" applyBorder="1" applyAlignment="1">
      <alignment horizontal="left"/>
    </xf>
    <xf numFmtId="1" fontId="49" fillId="0" borderId="6" xfId="5" applyNumberFormat="1" applyFont="1" applyBorder="1" applyAlignment="1">
      <alignment horizontal="right"/>
    </xf>
    <xf numFmtId="1" fontId="74" fillId="0" borderId="61" xfId="5" applyNumberFormat="1" applyFont="1" applyBorder="1" applyAlignment="1">
      <alignment horizontal="right"/>
    </xf>
    <xf numFmtId="0" fontId="49" fillId="0" borderId="27" xfId="0" applyFont="1" applyBorder="1" applyAlignment="1">
      <alignment horizontal="center" vertical="center"/>
    </xf>
    <xf numFmtId="0" fontId="49" fillId="0" borderId="5" xfId="5" applyNumberFormat="1" applyFont="1" applyBorder="1" applyAlignment="1">
      <alignment horizontal="right"/>
    </xf>
    <xf numFmtId="166" fontId="49" fillId="0" borderId="15" xfId="5" applyNumberFormat="1" applyFont="1" applyBorder="1" applyAlignment="1">
      <alignment horizontal="right"/>
    </xf>
    <xf numFmtId="166" fontId="49" fillId="0" borderId="0" xfId="5" applyNumberFormat="1" applyFont="1" applyBorder="1" applyAlignment="1">
      <alignment horizontal="right"/>
    </xf>
    <xf numFmtId="166" fontId="50" fillId="0" borderId="0" xfId="5" applyNumberFormat="1" applyFont="1" applyFill="1" applyBorder="1" applyAlignment="1">
      <alignment horizontal="right" vertical="center"/>
    </xf>
    <xf numFmtId="0" fontId="49" fillId="0" borderId="5" xfId="5" applyNumberFormat="1" applyFont="1" applyFill="1" applyBorder="1" applyAlignment="1">
      <alignment horizontal="right"/>
    </xf>
    <xf numFmtId="0" fontId="49" fillId="0" borderId="28" xfId="0" applyFont="1" applyBorder="1" applyAlignment="1">
      <alignment horizontal="left" vertical="center"/>
    </xf>
    <xf numFmtId="0" fontId="49" fillId="0" borderId="5" xfId="5" applyNumberFormat="1" applyFont="1" applyBorder="1" applyAlignment="1">
      <alignment horizontal="right" vertical="center" wrapText="1"/>
    </xf>
    <xf numFmtId="0" fontId="50" fillId="0" borderId="33" xfId="0" applyFont="1" applyBorder="1" applyAlignment="1">
      <alignment wrapText="1"/>
    </xf>
    <xf numFmtId="0" fontId="50" fillId="0" borderId="59" xfId="0" applyFont="1" applyBorder="1" applyAlignment="1">
      <alignment wrapText="1"/>
    </xf>
    <xf numFmtId="166" fontId="50" fillId="0" borderId="63" xfId="0" applyNumberFormat="1" applyFont="1" applyBorder="1" applyAlignment="1">
      <alignment horizontal="right"/>
    </xf>
    <xf numFmtId="166" fontId="50" fillId="0" borderId="64" xfId="0" applyNumberFormat="1" applyFont="1" applyBorder="1" applyAlignment="1">
      <alignment horizontal="right"/>
    </xf>
    <xf numFmtId="166" fontId="50" fillId="0" borderId="0" xfId="0" applyNumberFormat="1" applyFont="1" applyBorder="1" applyAlignment="1">
      <alignment horizontal="right"/>
    </xf>
    <xf numFmtId="0" fontId="50" fillId="0" borderId="45" xfId="0" applyFont="1" applyBorder="1" applyAlignment="1">
      <alignment wrapText="1"/>
    </xf>
    <xf numFmtId="0" fontId="50" fillId="0" borderId="0" xfId="0" applyFont="1" applyBorder="1" applyAlignment="1">
      <alignment wrapText="1"/>
    </xf>
    <xf numFmtId="0" fontId="50" fillId="0" borderId="0" xfId="0" applyNumberFormat="1" applyFont="1" applyBorder="1" applyAlignment="1">
      <alignment horizontal="right"/>
    </xf>
    <xf numFmtId="1" fontId="49" fillId="0" borderId="44" xfId="5" applyNumberFormat="1" applyFont="1" applyBorder="1" applyAlignment="1">
      <alignment horizontal="right"/>
    </xf>
    <xf numFmtId="1" fontId="74" fillId="0" borderId="44" xfId="5" applyNumberFormat="1" applyFont="1" applyBorder="1" applyAlignment="1">
      <alignment horizontal="right"/>
    </xf>
    <xf numFmtId="49" fontId="50" fillId="0" borderId="18" xfId="0" applyNumberFormat="1" applyFont="1" applyBorder="1" applyAlignment="1">
      <alignment horizontal="center"/>
    </xf>
    <xf numFmtId="0" fontId="50" fillId="0" borderId="26" xfId="0" applyFont="1" applyBorder="1" applyAlignment="1">
      <alignment horizontal="left"/>
    </xf>
    <xf numFmtId="1" fontId="50" fillId="0" borderId="26" xfId="5" applyNumberFormat="1" applyFont="1" applyBorder="1" applyAlignment="1">
      <alignment horizontal="right"/>
    </xf>
    <xf numFmtId="0" fontId="49" fillId="0" borderId="14" xfId="0" applyFont="1" applyBorder="1" applyAlignment="1">
      <alignment horizontal="center"/>
    </xf>
    <xf numFmtId="0" fontId="49" fillId="0" borderId="5" xfId="0" applyFont="1" applyBorder="1" applyAlignment="1">
      <alignment wrapText="1"/>
    </xf>
    <xf numFmtId="166" fontId="49" fillId="0" borderId="5" xfId="5" applyNumberFormat="1" applyFont="1" applyFill="1" applyBorder="1" applyAlignment="1">
      <alignment horizontal="right"/>
    </xf>
    <xf numFmtId="166" fontId="49" fillId="0" borderId="5" xfId="0" applyNumberFormat="1" applyFont="1" applyBorder="1" applyAlignment="1">
      <alignment horizontal="right"/>
    </xf>
    <xf numFmtId="166" fontId="49" fillId="3" borderId="15" xfId="0" applyNumberFormat="1" applyFont="1" applyFill="1" applyBorder="1" applyAlignment="1">
      <alignment horizontal="right"/>
    </xf>
    <xf numFmtId="0" fontId="50" fillId="0" borderId="33" xfId="0" applyFont="1" applyBorder="1"/>
    <xf numFmtId="0" fontId="50" fillId="0" borderId="63" xfId="0" applyFont="1" applyBorder="1"/>
    <xf numFmtId="165" fontId="50" fillId="0" borderId="26" xfId="0" applyNumberFormat="1" applyFont="1" applyBorder="1"/>
    <xf numFmtId="165" fontId="50" fillId="0" borderId="0" xfId="0" applyNumberFormat="1" applyFont="1" applyBorder="1"/>
    <xf numFmtId="166" fontId="49" fillId="3" borderId="23" xfId="0" applyNumberFormat="1" applyFont="1" applyFill="1" applyBorder="1" applyAlignment="1">
      <alignment horizontal="right"/>
    </xf>
    <xf numFmtId="0" fontId="49" fillId="0" borderId="45" xfId="0" applyFont="1" applyBorder="1"/>
    <xf numFmtId="164" fontId="50" fillId="0" borderId="15" xfId="5" applyNumberFormat="1" applyFont="1" applyBorder="1" applyAlignment="1">
      <alignment horizontal="center" wrapText="1"/>
    </xf>
    <xf numFmtId="49" fontId="50" fillId="0" borderId="8" xfId="0" applyNumberFormat="1" applyFont="1" applyBorder="1" applyAlignment="1">
      <alignment horizontal="left" wrapText="1"/>
    </xf>
    <xf numFmtId="0" fontId="50" fillId="0" borderId="9" xfId="0" applyFont="1" applyBorder="1" applyAlignment="1"/>
    <xf numFmtId="164" fontId="50" fillId="0" borderId="65" xfId="5" applyNumberFormat="1" applyFont="1" applyBorder="1" applyAlignment="1">
      <alignment horizontal="center" textRotation="90" wrapText="1"/>
    </xf>
    <xf numFmtId="164" fontId="50" fillId="0" borderId="9" xfId="5" applyNumberFormat="1" applyFont="1" applyBorder="1" applyAlignment="1">
      <alignment horizontal="center" textRotation="90" wrapText="1"/>
    </xf>
    <xf numFmtId="164" fontId="50" fillId="0" borderId="10" xfId="5" applyNumberFormat="1" applyFont="1" applyFill="1" applyBorder="1" applyAlignment="1">
      <alignment horizontal="center"/>
    </xf>
    <xf numFmtId="0" fontId="49" fillId="0" borderId="20" xfId="0" applyFont="1" applyBorder="1"/>
    <xf numFmtId="1" fontId="49" fillId="3" borderId="55" xfId="0" applyNumberFormat="1" applyFont="1" applyFill="1" applyBorder="1"/>
    <xf numFmtId="165" fontId="50" fillId="0" borderId="22" xfId="0" applyNumberFormat="1" applyFont="1" applyBorder="1"/>
    <xf numFmtId="166" fontId="50" fillId="0" borderId="22" xfId="0" applyNumberFormat="1" applyFont="1" applyFill="1" applyBorder="1"/>
    <xf numFmtId="1" fontId="50" fillId="0" borderId="22" xfId="5" applyNumberFormat="1" applyFont="1" applyFill="1" applyBorder="1" applyAlignment="1">
      <alignment horizontal="right"/>
    </xf>
    <xf numFmtId="164" fontId="50" fillId="3" borderId="23" xfId="5" applyNumberFormat="1" applyFont="1" applyFill="1" applyBorder="1" applyAlignment="1">
      <alignment horizontal="center"/>
    </xf>
    <xf numFmtId="164" fontId="50" fillId="3" borderId="15" xfId="5" applyNumberFormat="1" applyFont="1" applyFill="1" applyBorder="1" applyAlignment="1">
      <alignment horizontal="center"/>
    </xf>
    <xf numFmtId="166" fontId="50" fillId="3" borderId="15" xfId="5" applyNumberFormat="1" applyFont="1" applyFill="1" applyBorder="1" applyAlignment="1">
      <alignment horizontal="right" vertical="center"/>
    </xf>
    <xf numFmtId="1" fontId="50" fillId="3" borderId="55" xfId="0" applyNumberFormat="1" applyFont="1" applyFill="1" applyBorder="1"/>
    <xf numFmtId="166" fontId="50" fillId="3" borderId="15" xfId="5" applyNumberFormat="1" applyFont="1" applyFill="1" applyBorder="1" applyAlignment="1">
      <alignment horizontal="right"/>
    </xf>
    <xf numFmtId="166" fontId="50" fillId="3" borderId="23" xfId="5" applyNumberFormat="1" applyFont="1" applyFill="1" applyBorder="1" applyAlignment="1">
      <alignment horizontal="right" vertical="center"/>
    </xf>
    <xf numFmtId="1" fontId="37" fillId="0" borderId="0" xfId="0" applyNumberFormat="1" applyFont="1" applyFill="1" applyBorder="1"/>
    <xf numFmtId="166" fontId="9" fillId="0" borderId="12" xfId="0" applyNumberFormat="1" applyFont="1" applyBorder="1" applyAlignment="1"/>
    <xf numFmtId="166" fontId="9" fillId="0" borderId="12" xfId="0" applyNumberFormat="1" applyFont="1" applyBorder="1" applyAlignment="1">
      <alignment wrapText="1"/>
    </xf>
    <xf numFmtId="166" fontId="9" fillId="0" borderId="4" xfId="0" applyNumberFormat="1" applyFont="1" applyBorder="1" applyAlignment="1">
      <alignment wrapText="1"/>
    </xf>
    <xf numFmtId="166" fontId="9" fillId="0" borderId="44" xfId="0" applyNumberFormat="1" applyFont="1" applyBorder="1" applyAlignment="1">
      <alignment wrapText="1"/>
    </xf>
    <xf numFmtId="166" fontId="9" fillId="0" borderId="36" xfId="0" applyNumberFormat="1" applyFont="1" applyBorder="1" applyAlignment="1">
      <alignment wrapText="1"/>
    </xf>
    <xf numFmtId="0" fontId="55" fillId="0" borderId="0" xfId="0" applyFont="1" applyBorder="1" applyAlignment="1">
      <alignment horizontal="left" wrapText="1"/>
    </xf>
    <xf numFmtId="166" fontId="55" fillId="0" borderId="45" xfId="0" applyNumberFormat="1" applyFont="1" applyBorder="1" applyAlignment="1">
      <alignment horizontal="left" wrapText="1"/>
    </xf>
    <xf numFmtId="166" fontId="55" fillId="0" borderId="45" xfId="0" applyNumberFormat="1" applyFont="1" applyBorder="1" applyAlignment="1">
      <alignment horizontal="left"/>
    </xf>
    <xf numFmtId="166" fontId="55" fillId="0" borderId="36" xfId="0" applyNumberFormat="1" applyFont="1" applyBorder="1" applyAlignment="1">
      <alignment horizontal="left"/>
    </xf>
    <xf numFmtId="166" fontId="54" fillId="0" borderId="36" xfId="0" applyNumberFormat="1" applyFont="1" applyBorder="1" applyAlignment="1">
      <alignment horizontal="left"/>
    </xf>
    <xf numFmtId="0" fontId="13" fillId="0" borderId="44" xfId="0" applyFont="1" applyFill="1" applyBorder="1" applyAlignment="1">
      <alignment wrapText="1"/>
    </xf>
    <xf numFmtId="0" fontId="13" fillId="0" borderId="12" xfId="0" applyFont="1" applyFill="1" applyBorder="1"/>
    <xf numFmtId="1" fontId="13" fillId="0" borderId="40" xfId="0" applyNumberFormat="1" applyFont="1" applyBorder="1"/>
    <xf numFmtId="166" fontId="55" fillId="0" borderId="0" xfId="0" applyNumberFormat="1" applyFont="1" applyBorder="1" applyAlignment="1">
      <alignment horizontal="left"/>
    </xf>
    <xf numFmtId="0" fontId="13" fillId="0" borderId="0" xfId="0" applyFont="1" applyFill="1" applyBorder="1"/>
    <xf numFmtId="1" fontId="13" fillId="0" borderId="0" xfId="0" applyNumberFormat="1" applyFont="1" applyBorder="1"/>
    <xf numFmtId="164" fontId="42" fillId="0" borderId="4" xfId="5" applyNumberFormat="1" applyFont="1" applyBorder="1" applyAlignment="1">
      <alignment horizontal="center" wrapText="1"/>
    </xf>
    <xf numFmtId="164" fontId="42" fillId="0" borderId="5" xfId="5" applyNumberFormat="1" applyFont="1" applyBorder="1" applyAlignment="1">
      <alignment horizontal="center" wrapText="1"/>
    </xf>
    <xf numFmtId="0" fontId="42" fillId="0" borderId="4" xfId="0" applyFont="1" applyBorder="1" applyAlignment="1">
      <alignment horizontal="left" wrapText="1"/>
    </xf>
    <xf numFmtId="164" fontId="48" fillId="0" borderId="15" xfId="5" applyNumberFormat="1" applyFont="1" applyFill="1" applyBorder="1" applyAlignment="1">
      <alignment horizontal="center" vertical="center"/>
    </xf>
    <xf numFmtId="0" fontId="49" fillId="0" borderId="5" xfId="5" applyNumberFormat="1" applyFont="1" applyBorder="1" applyAlignment="1">
      <alignment horizontal="center" wrapText="1"/>
    </xf>
    <xf numFmtId="1" fontId="49" fillId="0" borderId="44" xfId="0" applyNumberFormat="1" applyFont="1" applyBorder="1"/>
    <xf numFmtId="3" fontId="0" fillId="0" borderId="15" xfId="0" applyNumberFormat="1" applyBorder="1"/>
    <xf numFmtId="3" fontId="0" fillId="0" borderId="55" xfId="0" applyNumberFormat="1" applyBorder="1"/>
    <xf numFmtId="0" fontId="56" fillId="0" borderId="30" xfId="0" applyFont="1" applyBorder="1"/>
    <xf numFmtId="6" fontId="62" fillId="0" borderId="32" xfId="0" applyNumberFormat="1" applyFont="1" applyBorder="1"/>
    <xf numFmtId="164" fontId="42" fillId="0" borderId="5" xfId="5" applyNumberFormat="1" applyFont="1" applyBorder="1" applyAlignment="1">
      <alignment horizontal="center"/>
    </xf>
    <xf numFmtId="3" fontId="0" fillId="0" borderId="23" xfId="0" applyNumberFormat="1" applyBorder="1"/>
    <xf numFmtId="1" fontId="8" fillId="0" borderId="22" xfId="0" applyNumberFormat="1" applyFont="1" applyBorder="1"/>
    <xf numFmtId="3" fontId="0" fillId="0" borderId="53" xfId="0" applyNumberFormat="1" applyBorder="1"/>
    <xf numFmtId="3" fontId="0" fillId="0" borderId="0" xfId="0" applyNumberFormat="1"/>
    <xf numFmtId="0" fontId="9" fillId="0" borderId="1" xfId="0" applyFont="1" applyBorder="1"/>
    <xf numFmtId="1" fontId="76" fillId="0" borderId="11" xfId="3" applyNumberFormat="1" applyFont="1" applyBorder="1"/>
    <xf numFmtId="1" fontId="45" fillId="0" borderId="45" xfId="0" applyNumberFormat="1" applyFont="1" applyBorder="1" applyAlignment="1">
      <alignment horizontal="left"/>
    </xf>
    <xf numFmtId="0" fontId="51" fillId="0" borderId="30" xfId="0" applyFont="1" applyBorder="1" applyAlignment="1">
      <alignment horizontal="center"/>
    </xf>
    <xf numFmtId="0" fontId="9" fillId="0" borderId="0" xfId="0" applyFont="1" applyAlignment="1"/>
    <xf numFmtId="166" fontId="9" fillId="0" borderId="0" xfId="0" applyNumberFormat="1" applyFont="1" applyAlignment="1"/>
    <xf numFmtId="166" fontId="8" fillId="0" borderId="10" xfId="0" applyNumberFormat="1" applyFont="1" applyBorder="1" applyAlignment="1"/>
    <xf numFmtId="165" fontId="9" fillId="0" borderId="0" xfId="0" applyNumberFormat="1" applyFont="1" applyAlignment="1"/>
    <xf numFmtId="166" fontId="9" fillId="0" borderId="5" xfId="0" applyNumberFormat="1" applyFont="1" applyBorder="1" applyAlignment="1">
      <alignment horizontal="right"/>
    </xf>
    <xf numFmtId="166" fontId="9" fillId="0" borderId="45" xfId="0" applyNumberFormat="1" applyFont="1" applyBorder="1" applyAlignment="1"/>
    <xf numFmtId="166" fontId="9" fillId="0" borderId="5" xfId="0" applyNumberFormat="1" applyFont="1" applyBorder="1" applyAlignment="1"/>
    <xf numFmtId="166" fontId="9" fillId="0" borderId="4" xfId="0" applyNumberFormat="1" applyFont="1" applyBorder="1" applyAlignment="1"/>
    <xf numFmtId="166" fontId="9" fillId="0" borderId="6" xfId="0" applyNumberFormat="1" applyFont="1" applyBorder="1" applyAlignment="1"/>
    <xf numFmtId="166" fontId="9" fillId="0" borderId="49" xfId="0" applyNumberFormat="1" applyFont="1" applyBorder="1" applyAlignment="1"/>
    <xf numFmtId="166" fontId="9" fillId="0" borderId="34" xfId="0" applyNumberFormat="1" applyFont="1" applyBorder="1" applyAlignment="1"/>
    <xf numFmtId="166" fontId="9" fillId="0" borderId="44" xfId="0" applyNumberFormat="1" applyFont="1" applyBorder="1" applyAlignment="1"/>
    <xf numFmtId="166" fontId="9" fillId="0" borderId="30" xfId="0" applyNumberFormat="1" applyFont="1" applyBorder="1" applyAlignment="1"/>
    <xf numFmtId="166" fontId="9" fillId="0" borderId="36" xfId="0" applyNumberFormat="1" applyFont="1" applyBorder="1" applyAlignment="1"/>
    <xf numFmtId="166" fontId="9" fillId="0" borderId="30" xfId="0" applyNumberFormat="1" applyFont="1" applyBorder="1" applyAlignment="1">
      <alignment wrapText="1"/>
    </xf>
    <xf numFmtId="49" fontId="10" fillId="0" borderId="45" xfId="0" applyNumberFormat="1" applyFont="1" applyFill="1" applyBorder="1"/>
    <xf numFmtId="0" fontId="9" fillId="0" borderId="0" xfId="0" applyFont="1" applyBorder="1"/>
    <xf numFmtId="0" fontId="9" fillId="0" borderId="20" xfId="0" applyFont="1" applyBorder="1"/>
    <xf numFmtId="49" fontId="9" fillId="0" borderId="45" xfId="0" applyNumberFormat="1" applyFont="1" applyBorder="1"/>
    <xf numFmtId="49" fontId="9" fillId="0" borderId="45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9" fontId="48" fillId="0" borderId="16" xfId="0" applyNumberFormat="1" applyFont="1" applyBorder="1" applyAlignment="1">
      <alignment horizontal="center" wrapText="1"/>
    </xf>
    <xf numFmtId="0" fontId="48" fillId="0" borderId="4" xfId="0" applyFont="1" applyBorder="1" applyAlignment="1">
      <alignment horizontal="center" wrapText="1"/>
    </xf>
    <xf numFmtId="164" fontId="48" fillId="0" borderId="4" xfId="5" applyNumberFormat="1" applyFont="1" applyBorder="1" applyAlignment="1">
      <alignment horizontal="center" wrapText="1"/>
    </xf>
    <xf numFmtId="164" fontId="48" fillId="0" borderId="23" xfId="5" applyNumberFormat="1" applyFont="1" applyFill="1" applyBorder="1" applyAlignment="1">
      <alignment horizontal="center"/>
    </xf>
    <xf numFmtId="1" fontId="42" fillId="0" borderId="5" xfId="5" applyNumberFormat="1" applyFont="1" applyBorder="1" applyAlignment="1">
      <alignment horizontal="center" wrapText="1"/>
    </xf>
    <xf numFmtId="0" fontId="42" fillId="0" borderId="4" xfId="0" applyFont="1" applyBorder="1" applyAlignment="1">
      <alignment wrapText="1"/>
    </xf>
    <xf numFmtId="166" fontId="42" fillId="0" borderId="4" xfId="5" applyNumberFormat="1" applyFont="1" applyBorder="1" applyAlignment="1">
      <alignment horizontal="right"/>
    </xf>
    <xf numFmtId="166" fontId="42" fillId="0" borderId="5" xfId="5" applyNumberFormat="1" applyFont="1" applyBorder="1" applyAlignment="1">
      <alignment horizontal="right"/>
    </xf>
    <xf numFmtId="166" fontId="48" fillId="0" borderId="15" xfId="5" applyNumberFormat="1" applyFont="1" applyFill="1" applyBorder="1" applyAlignment="1">
      <alignment horizontal="right" vertical="center"/>
    </xf>
    <xf numFmtId="166" fontId="48" fillId="0" borderId="5" xfId="5" applyNumberFormat="1" applyFont="1" applyBorder="1" applyAlignment="1">
      <alignment horizontal="right" vertical="center" wrapText="1"/>
    </xf>
    <xf numFmtId="49" fontId="42" fillId="0" borderId="11" xfId="0" applyNumberFormat="1" applyFont="1" applyBorder="1" applyAlignment="1">
      <alignment horizontal="center"/>
    </xf>
    <xf numFmtId="0" fontId="42" fillId="0" borderId="6" xfId="0" applyFont="1" applyBorder="1"/>
    <xf numFmtId="166" fontId="42" fillId="0" borderId="6" xfId="5" applyNumberFormat="1" applyFont="1" applyBorder="1" applyAlignment="1">
      <alignment horizontal="right"/>
    </xf>
    <xf numFmtId="166" fontId="42" fillId="0" borderId="7" xfId="5" applyNumberFormat="1" applyFont="1" applyBorder="1" applyAlignment="1">
      <alignment horizontal="right"/>
    </xf>
    <xf numFmtId="49" fontId="9" fillId="0" borderId="0" xfId="0" applyNumberFormat="1" applyFont="1" applyBorder="1"/>
    <xf numFmtId="165" fontId="9" fillId="0" borderId="0" xfId="0" applyNumberFormat="1" applyFont="1" applyBorder="1"/>
    <xf numFmtId="165" fontId="9" fillId="0" borderId="0" xfId="0" applyNumberFormat="1" applyFont="1" applyBorder="1" applyAlignment="1">
      <alignment horizontal="left"/>
    </xf>
    <xf numFmtId="49" fontId="9" fillId="0" borderId="0" xfId="0" applyNumberFormat="1" applyFont="1" applyFill="1" applyBorder="1" applyAlignment="1">
      <alignment wrapText="1"/>
    </xf>
    <xf numFmtId="49" fontId="9" fillId="0" borderId="0" xfId="0" applyNumberFormat="1" applyFont="1"/>
    <xf numFmtId="0" fontId="42" fillId="0" borderId="20" xfId="0" applyFont="1" applyBorder="1"/>
    <xf numFmtId="0" fontId="42" fillId="0" borderId="0" xfId="0" applyFont="1" applyAlignment="1"/>
    <xf numFmtId="49" fontId="9" fillId="0" borderId="1" xfId="0" applyNumberFormat="1" applyFont="1" applyBorder="1"/>
    <xf numFmtId="165" fontId="42" fillId="0" borderId="0" xfId="0" applyNumberFormat="1" applyFont="1"/>
    <xf numFmtId="0" fontId="77" fillId="0" borderId="0" xfId="0" applyFont="1" applyBorder="1" applyAlignment="1">
      <alignment horizontal="left"/>
    </xf>
    <xf numFmtId="0" fontId="9" fillId="0" borderId="0" xfId="0" applyFont="1" applyFill="1" applyBorder="1"/>
    <xf numFmtId="0" fontId="77" fillId="0" borderId="0" xfId="0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Border="1" applyAlignment="1">
      <alignment horizontal="left"/>
    </xf>
    <xf numFmtId="1" fontId="55" fillId="0" borderId="0" xfId="0" applyNumberFormat="1" applyFont="1" applyFill="1" applyBorder="1" applyAlignment="1">
      <alignment horizontal="right"/>
    </xf>
    <xf numFmtId="1" fontId="55" fillId="0" borderId="0" xfId="0" applyNumberFormat="1" applyFont="1" applyBorder="1" applyAlignment="1">
      <alignment horizontal="right"/>
    </xf>
    <xf numFmtId="1" fontId="55" fillId="0" borderId="0" xfId="0" applyNumberFormat="1" applyFont="1" applyFill="1" applyBorder="1" applyAlignment="1">
      <alignment horizontal="right" wrapText="1"/>
    </xf>
    <xf numFmtId="1" fontId="55" fillId="0" borderId="0" xfId="0" applyNumberFormat="1" applyFont="1" applyBorder="1" applyAlignment="1">
      <alignment horizontal="right" wrapText="1"/>
    </xf>
    <xf numFmtId="0" fontId="55" fillId="0" borderId="0" xfId="0" applyNumberFormat="1" applyFont="1" applyBorder="1" applyAlignment="1">
      <alignment horizontal="right"/>
    </xf>
    <xf numFmtId="0" fontId="49" fillId="0" borderId="0" xfId="0" applyFont="1" applyAlignment="1">
      <alignment horizontal="right"/>
    </xf>
    <xf numFmtId="0" fontId="9" fillId="0" borderId="20" xfId="0" applyFont="1" applyBorder="1" applyAlignment="1">
      <alignment horizontal="left"/>
    </xf>
    <xf numFmtId="0" fontId="9" fillId="0" borderId="45" xfId="0" applyFont="1" applyBorder="1" applyAlignment="1">
      <alignment horizontal="left"/>
    </xf>
    <xf numFmtId="0" fontId="9" fillId="0" borderId="49" xfId="0" applyFont="1" applyBorder="1" applyAlignment="1">
      <alignment horizontal="left"/>
    </xf>
    <xf numFmtId="0" fontId="9" fillId="0" borderId="36" xfId="0" applyFont="1" applyBorder="1"/>
    <xf numFmtId="1" fontId="55" fillId="0" borderId="36" xfId="0" applyNumberFormat="1" applyFont="1" applyBorder="1" applyAlignment="1">
      <alignment horizontal="right"/>
    </xf>
    <xf numFmtId="0" fontId="9" fillId="0" borderId="2" xfId="0" applyFont="1" applyBorder="1"/>
    <xf numFmtId="166" fontId="51" fillId="0" borderId="30" xfId="0" applyNumberFormat="1" applyFont="1" applyFill="1" applyBorder="1" applyAlignment="1">
      <alignment horizontal="left"/>
    </xf>
    <xf numFmtId="42" fontId="78" fillId="0" borderId="0" xfId="0" applyNumberFormat="1" applyFont="1" applyFill="1" applyBorder="1"/>
    <xf numFmtId="0" fontId="17" fillId="0" borderId="0" xfId="0" applyFont="1" applyFill="1" applyBorder="1"/>
    <xf numFmtId="0" fontId="79" fillId="0" borderId="0" xfId="0" applyFont="1" applyBorder="1"/>
    <xf numFmtId="0" fontId="7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/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0" fillId="0" borderId="0" xfId="0" applyFont="1" applyBorder="1" applyAlignment="1">
      <alignment horizontal="left" wrapText="1"/>
    </xf>
    <xf numFmtId="0" fontId="55" fillId="0" borderId="16" xfId="0" applyFont="1" applyFill="1" applyBorder="1" applyAlignment="1">
      <alignment wrapText="1"/>
    </xf>
    <xf numFmtId="1" fontId="55" fillId="0" borderId="4" xfId="0" applyNumberFormat="1" applyFont="1" applyFill="1" applyBorder="1" applyAlignment="1">
      <alignment horizontal="right"/>
    </xf>
    <xf numFmtId="166" fontId="55" fillId="0" borderId="23" xfId="0" applyNumberFormat="1" applyFont="1" applyBorder="1" applyAlignment="1">
      <alignment horizontal="left"/>
    </xf>
    <xf numFmtId="1" fontId="55" fillId="0" borderId="4" xfId="0" applyNumberFormat="1" applyFont="1" applyFill="1" applyBorder="1" applyAlignment="1">
      <alignment horizontal="right" wrapText="1"/>
    </xf>
    <xf numFmtId="166" fontId="54" fillId="0" borderId="23" xfId="0" applyNumberFormat="1" applyFont="1" applyBorder="1" applyAlignment="1">
      <alignment horizontal="left"/>
    </xf>
    <xf numFmtId="0" fontId="55" fillId="0" borderId="16" xfId="0" applyFont="1" applyBorder="1" applyAlignment="1">
      <alignment horizontal="left"/>
    </xf>
    <xf numFmtId="0" fontId="55" fillId="0" borderId="11" xfId="0" applyFont="1" applyBorder="1" applyAlignment="1">
      <alignment horizontal="left"/>
    </xf>
    <xf numFmtId="1" fontId="55" fillId="0" borderId="12" xfId="0" applyNumberFormat="1" applyFont="1" applyFill="1" applyBorder="1" applyAlignment="1">
      <alignment horizontal="right"/>
    </xf>
    <xf numFmtId="166" fontId="54" fillId="0" borderId="13" xfId="0" applyNumberFormat="1" applyFont="1" applyBorder="1" applyAlignment="1">
      <alignment horizontal="left"/>
    </xf>
    <xf numFmtId="166" fontId="55" fillId="0" borderId="29" xfId="0" applyNumberFormat="1" applyFont="1" applyBorder="1" applyAlignment="1">
      <alignment horizontal="left" wrapText="1"/>
    </xf>
    <xf numFmtId="1" fontId="55" fillId="0" borderId="4" xfId="0" applyNumberFormat="1" applyFont="1" applyBorder="1" applyAlignment="1">
      <alignment horizontal="right"/>
    </xf>
    <xf numFmtId="166" fontId="55" fillId="0" borderId="29" xfId="0" applyNumberFormat="1" applyFont="1" applyFill="1" applyBorder="1" applyAlignment="1">
      <alignment horizontal="left" wrapText="1"/>
    </xf>
    <xf numFmtId="1" fontId="55" fillId="0" borderId="4" xfId="0" applyNumberFormat="1" applyFont="1" applyBorder="1" applyAlignment="1">
      <alignment horizontal="right" wrapText="1"/>
    </xf>
    <xf numFmtId="0" fontId="55" fillId="0" borderId="4" xfId="0" applyNumberFormat="1" applyFont="1" applyBorder="1" applyAlignment="1">
      <alignment horizontal="right"/>
    </xf>
    <xf numFmtId="0" fontId="49" fillId="0" borderId="29" xfId="0" applyFont="1" applyBorder="1"/>
    <xf numFmtId="0" fontId="49" fillId="0" borderId="4" xfId="0" applyFont="1" applyBorder="1" applyAlignment="1">
      <alignment horizontal="right"/>
    </xf>
    <xf numFmtId="166" fontId="55" fillId="0" borderId="68" xfId="0" applyNumberFormat="1" applyFont="1" applyBorder="1" applyAlignment="1">
      <alignment horizontal="left" wrapText="1"/>
    </xf>
    <xf numFmtId="1" fontId="55" fillId="0" borderId="12" xfId="0" applyNumberFormat="1" applyFont="1" applyBorder="1" applyAlignment="1">
      <alignment horizontal="right" wrapText="1"/>
    </xf>
    <xf numFmtId="166" fontId="55" fillId="0" borderId="13" xfId="0" applyNumberFormat="1" applyFont="1" applyBorder="1" applyAlignment="1">
      <alignment horizontal="left"/>
    </xf>
    <xf numFmtId="1" fontId="42" fillId="0" borderId="23" xfId="0" applyNumberFormat="1" applyFont="1" applyBorder="1" applyAlignment="1">
      <alignment horizontal="right"/>
    </xf>
    <xf numFmtId="1" fontId="8" fillId="0" borderId="41" xfId="5" applyNumberFormat="1" applyFont="1" applyBorder="1" applyAlignment="1">
      <alignment horizontal="right"/>
    </xf>
    <xf numFmtId="0" fontId="55" fillId="0" borderId="11" xfId="0" applyFont="1" applyFill="1" applyBorder="1" applyAlignment="1">
      <alignment wrapText="1"/>
    </xf>
    <xf numFmtId="1" fontId="55" fillId="0" borderId="12" xfId="0" applyNumberFormat="1" applyFont="1" applyFill="1" applyBorder="1" applyAlignment="1">
      <alignment horizontal="right" wrapText="1"/>
    </xf>
    <xf numFmtId="0" fontId="54" fillId="0" borderId="14" xfId="0" applyFont="1" applyBorder="1"/>
    <xf numFmtId="166" fontId="54" fillId="0" borderId="5" xfId="0" applyNumberFormat="1" applyFont="1" applyBorder="1" applyAlignment="1">
      <alignment horizontal="left"/>
    </xf>
    <xf numFmtId="166" fontId="54" fillId="0" borderId="15" xfId="0" applyNumberFormat="1" applyFont="1" applyBorder="1" applyAlignment="1">
      <alignment horizontal="left"/>
    </xf>
    <xf numFmtId="166" fontId="54" fillId="0" borderId="28" xfId="0" applyNumberFormat="1" applyFont="1" applyBorder="1" applyAlignment="1">
      <alignment horizontal="left"/>
    </xf>
    <xf numFmtId="166" fontId="55" fillId="0" borderId="15" xfId="0" applyNumberFormat="1" applyFont="1" applyBorder="1" applyAlignment="1">
      <alignment horizontal="left"/>
    </xf>
    <xf numFmtId="0" fontId="55" fillId="0" borderId="68" xfId="0" applyFont="1" applyBorder="1" applyAlignment="1">
      <alignment wrapText="1"/>
    </xf>
    <xf numFmtId="0" fontId="55" fillId="0" borderId="12" xfId="0" applyNumberFormat="1" applyFont="1" applyBorder="1" applyAlignment="1">
      <alignment horizontal="right"/>
    </xf>
    <xf numFmtId="1" fontId="8" fillId="0" borderId="22" xfId="5" applyNumberFormat="1" applyFont="1" applyBorder="1" applyAlignment="1">
      <alignment horizontal="right"/>
    </xf>
    <xf numFmtId="0" fontId="55" fillId="0" borderId="29" xfId="0" applyFont="1" applyBorder="1" applyAlignment="1">
      <alignment wrapText="1"/>
    </xf>
    <xf numFmtId="0" fontId="13" fillId="0" borderId="29" xfId="0" applyFont="1" applyFill="1" applyBorder="1"/>
    <xf numFmtId="0" fontId="13" fillId="0" borderId="68" xfId="0" applyFont="1" applyFill="1" applyBorder="1" applyAlignment="1">
      <alignment wrapText="1"/>
    </xf>
    <xf numFmtId="1" fontId="13" fillId="0" borderId="13" xfId="0" applyNumberFormat="1" applyFont="1" applyBorder="1"/>
    <xf numFmtId="0" fontId="8" fillId="0" borderId="0" xfId="0" applyFont="1" applyAlignment="1">
      <alignment horizontal="center" wrapText="1"/>
    </xf>
    <xf numFmtId="49" fontId="50" fillId="0" borderId="18" xfId="0" applyNumberFormat="1" applyFont="1" applyFill="1" applyBorder="1" applyAlignment="1">
      <alignment horizontal="center"/>
    </xf>
    <xf numFmtId="0" fontId="50" fillId="0" borderId="26" xfId="0" applyFont="1" applyBorder="1" applyAlignment="1"/>
    <xf numFmtId="0" fontId="51" fillId="0" borderId="31" xfId="0" applyFont="1" applyBorder="1" applyAlignment="1">
      <alignment horizontal="center" wrapText="1"/>
    </xf>
    <xf numFmtId="0" fontId="53" fillId="0" borderId="30" xfId="0" applyFont="1" applyBorder="1" applyAlignment="1">
      <alignment horizontal="center"/>
    </xf>
    <xf numFmtId="0" fontId="53" fillId="0" borderId="32" xfId="0" applyFont="1" applyBorder="1" applyAlignment="1">
      <alignment horizontal="center"/>
    </xf>
    <xf numFmtId="49" fontId="50" fillId="4" borderId="47" xfId="0" applyNumberFormat="1" applyFont="1" applyFill="1" applyBorder="1" applyAlignment="1">
      <alignment horizontal="center" wrapText="1"/>
    </xf>
    <xf numFmtId="0" fontId="49" fillId="4" borderId="65" xfId="0" applyFont="1" applyFill="1" applyBorder="1" applyAlignment="1">
      <alignment horizontal="center" wrapText="1"/>
    </xf>
    <xf numFmtId="49" fontId="50" fillId="4" borderId="33" xfId="0" applyNumberFormat="1" applyFont="1" applyFill="1" applyBorder="1" applyAlignment="1">
      <alignment horizontal="center"/>
    </xf>
    <xf numFmtId="0" fontId="49" fillId="0" borderId="66" xfId="0" applyFont="1" applyBorder="1" applyAlignment="1">
      <alignment horizontal="center"/>
    </xf>
    <xf numFmtId="0" fontId="50" fillId="0" borderId="18" xfId="0" applyFont="1" applyBorder="1" applyAlignment="1">
      <alignment wrapText="1"/>
    </xf>
    <xf numFmtId="0" fontId="49" fillId="0" borderId="26" xfId="0" applyFont="1" applyBorder="1" applyAlignment="1">
      <alignment wrapText="1"/>
    </xf>
    <xf numFmtId="0" fontId="50" fillId="4" borderId="24" xfId="0" applyFont="1" applyFill="1" applyBorder="1" applyAlignment="1">
      <alignment horizontal="center"/>
    </xf>
    <xf numFmtId="0" fontId="50" fillId="4" borderId="29" xfId="0" applyFont="1" applyFill="1" applyBorder="1" applyAlignment="1"/>
    <xf numFmtId="0" fontId="50" fillId="4" borderId="24" xfId="0" applyFont="1" applyFill="1" applyBorder="1" applyAlignment="1">
      <alignment horizontal="center" vertical="center"/>
    </xf>
    <xf numFmtId="0" fontId="50" fillId="4" borderId="29" xfId="0" applyFont="1" applyFill="1" applyBorder="1" applyAlignment="1">
      <alignment horizontal="center" vertical="center"/>
    </xf>
    <xf numFmtId="49" fontId="50" fillId="4" borderId="24" xfId="0" applyNumberFormat="1" applyFont="1" applyFill="1" applyBorder="1" applyAlignment="1">
      <alignment horizontal="center" wrapText="1"/>
    </xf>
    <xf numFmtId="0" fontId="49" fillId="4" borderId="29" xfId="0" applyFont="1" applyFill="1" applyBorder="1" applyAlignment="1">
      <alignment horizontal="center" wrapText="1"/>
    </xf>
    <xf numFmtId="49" fontId="50" fillId="4" borderId="24" xfId="0" applyNumberFormat="1" applyFont="1" applyFill="1" applyBorder="1" applyAlignment="1">
      <alignment horizontal="center"/>
    </xf>
    <xf numFmtId="0" fontId="50" fillId="4" borderId="29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1" xfId="0" applyFont="1" applyBorder="1" applyAlignment="1"/>
    <xf numFmtId="0" fontId="0" fillId="0" borderId="32" xfId="0" applyBorder="1" applyAlignment="1"/>
    <xf numFmtId="0" fontId="66" fillId="0" borderId="31" xfId="0" applyFont="1" applyFill="1" applyBorder="1" applyAlignment="1">
      <alignment horizontal="center" wrapText="1"/>
    </xf>
    <xf numFmtId="0" fontId="35" fillId="0" borderId="30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0" fontId="10" fillId="0" borderId="31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32" xfId="0" applyFont="1" applyBorder="1" applyAlignment="1">
      <alignment horizontal="center" wrapText="1"/>
    </xf>
    <xf numFmtId="166" fontId="8" fillId="0" borderId="31" xfId="0" applyNumberFormat="1" applyFont="1" applyBorder="1" applyAlignment="1">
      <alignment horizontal="left"/>
    </xf>
    <xf numFmtId="166" fontId="8" fillId="0" borderId="30" xfId="0" applyNumberFormat="1" applyFont="1" applyBorder="1" applyAlignment="1">
      <alignment horizontal="left"/>
    </xf>
    <xf numFmtId="166" fontId="8" fillId="0" borderId="8" xfId="0" applyNumberFormat="1" applyFont="1" applyBorder="1" applyAlignment="1">
      <alignment horizontal="left"/>
    </xf>
    <xf numFmtId="166" fontId="8" fillId="0" borderId="9" xfId="0" applyNumberFormat="1" applyFont="1" applyBorder="1" applyAlignment="1">
      <alignment horizontal="left"/>
    </xf>
    <xf numFmtId="0" fontId="10" fillId="0" borderId="31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58" fillId="0" borderId="31" xfId="0" applyFont="1" applyFill="1" applyBorder="1" applyAlignment="1">
      <alignment horizontal="center" wrapText="1"/>
    </xf>
    <xf numFmtId="0" fontId="58" fillId="0" borderId="30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10" fillId="0" borderId="3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51" fillId="0" borderId="31" xfId="0" applyFont="1" applyBorder="1" applyAlignment="1">
      <alignment horizontal="center"/>
    </xf>
    <xf numFmtId="0" fontId="51" fillId="0" borderId="30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10" fillId="0" borderId="31" xfId="0" applyFont="1" applyFill="1" applyBorder="1" applyAlignment="1">
      <alignment horizontal="center" wrapText="1"/>
    </xf>
    <xf numFmtId="0" fontId="10" fillId="0" borderId="32" xfId="0" applyFont="1" applyFill="1" applyBorder="1" applyAlignment="1">
      <alignment horizontal="center" wrapText="1"/>
    </xf>
    <xf numFmtId="166" fontId="8" fillId="0" borderId="33" xfId="0" applyNumberFormat="1" applyFont="1" applyFill="1" applyBorder="1" applyAlignment="1">
      <alignment horizontal="left" wrapText="1"/>
    </xf>
    <xf numFmtId="166" fontId="8" fillId="0" borderId="34" xfId="0" applyNumberFormat="1" applyFont="1" applyFill="1" applyBorder="1" applyAlignment="1">
      <alignment horizontal="left"/>
    </xf>
    <xf numFmtId="166" fontId="8" fillId="0" borderId="35" xfId="0" applyNumberFormat="1" applyFont="1" applyFill="1" applyBorder="1" applyAlignment="1">
      <alignment horizontal="left"/>
    </xf>
    <xf numFmtId="166" fontId="0" fillId="0" borderId="16" xfId="0" applyNumberFormat="1" applyBorder="1" applyAlignment="1">
      <alignment horizontal="left"/>
    </xf>
    <xf numFmtId="166" fontId="0" fillId="0" borderId="4" xfId="0" applyNumberFormat="1" applyBorder="1" applyAlignment="1">
      <alignment horizontal="left"/>
    </xf>
    <xf numFmtId="166" fontId="9" fillId="0" borderId="4" xfId="0" applyNumberFormat="1" applyFont="1" applyBorder="1" applyAlignment="1">
      <alignment horizontal="left"/>
    </xf>
    <xf numFmtId="166" fontId="0" fillId="0" borderId="11" xfId="0" applyNumberFormat="1" applyBorder="1" applyAlignment="1">
      <alignment horizontal="left"/>
    </xf>
    <xf numFmtId="166" fontId="0" fillId="0" borderId="12" xfId="0" applyNumberFormat="1" applyBorder="1" applyAlignment="1">
      <alignment horizontal="left"/>
    </xf>
    <xf numFmtId="166" fontId="8" fillId="0" borderId="31" xfId="0" applyNumberFormat="1" applyFont="1" applyBorder="1" applyAlignment="1">
      <alignment horizontal="center" wrapText="1"/>
    </xf>
    <xf numFmtId="166" fontId="8" fillId="0" borderId="30" xfId="0" applyNumberFormat="1" applyFont="1" applyBorder="1" applyAlignment="1">
      <alignment horizontal="center" wrapText="1"/>
    </xf>
    <xf numFmtId="166" fontId="8" fillId="0" borderId="32" xfId="0" applyNumberFormat="1" applyFont="1" applyBorder="1" applyAlignment="1">
      <alignment horizontal="center" wrapText="1"/>
    </xf>
    <xf numFmtId="0" fontId="65" fillId="4" borderId="24" xfId="0" applyFont="1" applyFill="1" applyBorder="1" applyAlignment="1">
      <alignment horizontal="center"/>
    </xf>
    <xf numFmtId="0" fontId="65" fillId="4" borderId="29" xfId="0" applyFont="1" applyFill="1" applyBorder="1" applyAlignment="1"/>
    <xf numFmtId="0" fontId="10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48" fillId="4" borderId="24" xfId="0" applyFont="1" applyFill="1" applyBorder="1" applyAlignment="1">
      <alignment horizontal="center" vertical="center"/>
    </xf>
    <xf numFmtId="0" fontId="48" fillId="4" borderId="29" xfId="0" applyFont="1" applyFill="1" applyBorder="1" applyAlignment="1">
      <alignment horizontal="center" vertical="center"/>
    </xf>
    <xf numFmtId="49" fontId="40" fillId="4" borderId="24" xfId="0" applyNumberFormat="1" applyFont="1" applyFill="1" applyBorder="1" applyAlignment="1">
      <alignment horizontal="center" wrapText="1"/>
    </xf>
    <xf numFmtId="0" fontId="0" fillId="4" borderId="29" xfId="0" applyFill="1" applyBorder="1" applyAlignment="1">
      <alignment horizontal="center" wrapText="1"/>
    </xf>
    <xf numFmtId="49" fontId="8" fillId="4" borderId="3" xfId="0" applyNumberFormat="1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1" fontId="46" fillId="0" borderId="31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0" fontId="46" fillId="0" borderId="31" xfId="0" applyFont="1" applyBorder="1" applyAlignment="1">
      <alignment horizontal="center"/>
    </xf>
    <xf numFmtId="0" fontId="1" fillId="0" borderId="30" xfId="0" quotePrefix="1" applyFont="1" applyBorder="1" applyAlignment="1">
      <alignment horizontal="center"/>
    </xf>
    <xf numFmtId="0" fontId="1" fillId="0" borderId="32" xfId="0" quotePrefix="1" applyFont="1" applyBorder="1" applyAlignment="1">
      <alignment horizontal="center"/>
    </xf>
    <xf numFmtId="1" fontId="4" fillId="0" borderId="45" xfId="0" applyNumberFormat="1" applyFont="1" applyBorder="1" applyAlignment="1">
      <alignment wrapText="1"/>
    </xf>
    <xf numFmtId="0" fontId="0" fillId="0" borderId="0" xfId="0" applyAlignment="1"/>
    <xf numFmtId="165" fontId="38" fillId="0" borderId="31" xfId="0" applyNumberFormat="1" applyFont="1" applyBorder="1" applyAlignment="1">
      <alignment wrapText="1"/>
    </xf>
    <xf numFmtId="165" fontId="45" fillId="0" borderId="30" xfId="0" applyNumberFormat="1" applyFont="1" applyBorder="1" applyAlignment="1">
      <alignment wrapText="1"/>
    </xf>
    <xf numFmtId="165" fontId="45" fillId="0" borderId="32" xfId="0" applyNumberFormat="1" applyFont="1" applyBorder="1" applyAlignment="1">
      <alignment wrapText="1"/>
    </xf>
    <xf numFmtId="0" fontId="8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61" xfId="0" applyFont="1" applyBorder="1" applyAlignment="1">
      <alignment horizontal="center" wrapText="1"/>
    </xf>
    <xf numFmtId="0" fontId="8" fillId="0" borderId="5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4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7" fillId="0" borderId="31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40" fillId="0" borderId="2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8" fillId="0" borderId="24" xfId="0" applyFont="1" applyBorder="1" applyAlignment="1">
      <alignment horizontal="center"/>
    </xf>
    <xf numFmtId="0" fontId="0" fillId="0" borderId="29" xfId="0" applyBorder="1" applyAlignment="1"/>
    <xf numFmtId="0" fontId="8" fillId="4" borderId="31" xfId="0" applyFont="1" applyFill="1" applyBorder="1" applyAlignment="1"/>
    <xf numFmtId="0" fontId="0" fillId="4" borderId="32" xfId="0" applyFill="1" applyBorder="1" applyAlignment="1"/>
    <xf numFmtId="0" fontId="8" fillId="4" borderId="50" xfId="0" applyFont="1" applyFill="1" applyBorder="1" applyAlignment="1"/>
    <xf numFmtId="0" fontId="0" fillId="4" borderId="52" xfId="0" applyFill="1" applyBorder="1" applyAlignment="1"/>
    <xf numFmtId="0" fontId="8" fillId="4" borderId="67" xfId="0" applyFont="1" applyFill="1" applyBorder="1" applyAlignment="1"/>
    <xf numFmtId="0" fontId="0" fillId="4" borderId="40" xfId="0" applyFill="1" applyBorder="1" applyAlignment="1"/>
  </cellXfs>
  <cellStyles count="6">
    <cellStyle name="Ezres" xfId="1" builtinId="3"/>
    <cellStyle name="Ezres_Költségvetés 2005." xfId="2"/>
    <cellStyle name="Normál" xfId="0" builtinId="0"/>
    <cellStyle name="Normál_2003.évi költségvetés  xls" xfId="3"/>
    <cellStyle name="Normal_Dialog1_1_Module1" xfId="4"/>
    <cellStyle name="Pénznem" xfId="5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"/>
  <sheetViews>
    <sheetView showGridLines="0" showRowColHeaders="0" showZeros="0" showOutlineSymbols="0" topLeftCell="B25089" zoomScaleSheetLayoutView="4"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2"/>
  <dimension ref="A1:U110"/>
  <sheetViews>
    <sheetView topLeftCell="B1" workbookViewId="0">
      <selection activeCell="C1" sqref="C1:I30"/>
    </sheetView>
  </sheetViews>
  <sheetFormatPr defaultRowHeight="12.75"/>
  <cols>
    <col min="1" max="1" width="0.85546875" style="813" hidden="1" customWidth="1"/>
    <col min="2" max="2" width="0.85546875" style="791" customWidth="1"/>
    <col min="3" max="3" width="37.7109375" style="791" customWidth="1"/>
    <col min="4" max="4" width="10.5703125" style="52" customWidth="1"/>
    <col min="5" max="5" width="15.85546875" style="52" customWidth="1"/>
    <col min="6" max="6" width="38.28515625" style="49" hidden="1" customWidth="1"/>
    <col min="7" max="7" width="35.140625" style="49" customWidth="1"/>
    <col min="8" max="8" width="8.5703125" style="52" customWidth="1"/>
    <col min="9" max="9" width="18.7109375" style="52" customWidth="1"/>
    <col min="10" max="10" width="8.85546875" style="49" customWidth="1"/>
    <col min="11" max="16384" width="9.140625" style="52"/>
  </cols>
  <sheetData>
    <row r="1" spans="1:21" ht="15" customHeight="1" thickBot="1">
      <c r="A1" s="787" t="s">
        <v>23</v>
      </c>
      <c r="B1" s="787"/>
      <c r="C1" s="895" t="s">
        <v>422</v>
      </c>
      <c r="D1" s="896"/>
      <c r="E1" s="896"/>
      <c r="F1" s="896"/>
      <c r="G1" s="896"/>
      <c r="H1" s="896"/>
      <c r="I1" s="897"/>
      <c r="J1" s="103"/>
      <c r="K1" s="788"/>
    </row>
    <row r="2" spans="1:21" s="790" customFormat="1" ht="2.25" hidden="1" customHeight="1" thickBot="1">
      <c r="A2" s="789"/>
      <c r="B2" s="789"/>
      <c r="C2" s="212"/>
      <c r="D2" s="111"/>
      <c r="E2" s="112"/>
      <c r="F2" s="111"/>
      <c r="G2" s="126"/>
      <c r="H2" s="113"/>
      <c r="I2" s="213"/>
      <c r="J2" s="103"/>
      <c r="K2" s="788"/>
    </row>
    <row r="3" spans="1:21" ht="12" customHeight="1" thickBot="1">
      <c r="A3" s="791"/>
      <c r="C3" s="114"/>
      <c r="D3" s="742" t="s">
        <v>6</v>
      </c>
      <c r="E3" s="115"/>
      <c r="F3" s="107"/>
      <c r="G3" s="107"/>
      <c r="H3" s="742" t="s">
        <v>120</v>
      </c>
      <c r="I3" s="115"/>
      <c r="J3" s="104"/>
    </row>
    <row r="4" spans="1:21" ht="3" customHeight="1">
      <c r="A4" s="791"/>
      <c r="C4" s="120"/>
      <c r="D4" s="121"/>
      <c r="E4" s="122"/>
      <c r="F4" s="123"/>
      <c r="G4" s="125"/>
      <c r="H4" s="121"/>
      <c r="I4" s="760"/>
      <c r="J4" s="105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</row>
    <row r="5" spans="1:21" ht="9.75" customHeight="1">
      <c r="A5" s="791"/>
      <c r="C5" s="124"/>
      <c r="D5" s="287"/>
      <c r="E5" s="291">
        <f>SUM(D6:D23)</f>
        <v>144218</v>
      </c>
      <c r="F5" s="292"/>
      <c r="G5" s="287"/>
      <c r="H5" s="287"/>
      <c r="I5" s="291">
        <f>SUM(H6:H27)</f>
        <v>35785</v>
      </c>
      <c r="J5" s="105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</row>
    <row r="6" spans="1:21" ht="27.75" customHeight="1">
      <c r="A6" s="791"/>
      <c r="C6" s="211" t="s">
        <v>461</v>
      </c>
      <c r="D6" s="792">
        <v>500</v>
      </c>
      <c r="E6" s="294"/>
      <c r="F6" s="292"/>
      <c r="G6" s="295" t="s">
        <v>159</v>
      </c>
      <c r="H6" s="793">
        <v>400</v>
      </c>
      <c r="I6" s="294"/>
      <c r="J6" s="105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</row>
    <row r="7" spans="1:21" ht="25.5" customHeight="1">
      <c r="A7" s="791"/>
      <c r="C7" s="211" t="s">
        <v>239</v>
      </c>
      <c r="D7" s="792">
        <v>550</v>
      </c>
      <c r="E7" s="294"/>
      <c r="F7" s="292"/>
      <c r="G7" s="296" t="s">
        <v>160</v>
      </c>
      <c r="H7" s="792">
        <v>2000</v>
      </c>
      <c r="I7" s="294"/>
      <c r="J7" s="105"/>
      <c r="K7" s="759"/>
      <c r="L7" s="759"/>
      <c r="M7" s="759"/>
      <c r="N7" s="759"/>
      <c r="O7" s="759"/>
      <c r="P7" s="759"/>
      <c r="Q7" s="759"/>
      <c r="R7" s="759"/>
      <c r="S7" s="759"/>
      <c r="T7" s="759"/>
      <c r="U7" s="759"/>
    </row>
    <row r="8" spans="1:21" ht="15">
      <c r="A8" s="791"/>
      <c r="C8" s="211" t="s">
        <v>462</v>
      </c>
      <c r="D8" s="794">
        <v>3000</v>
      </c>
      <c r="E8" s="294"/>
      <c r="F8" s="292"/>
      <c r="G8" s="295" t="s">
        <v>161</v>
      </c>
      <c r="H8" s="795">
        <v>1000</v>
      </c>
      <c r="I8" s="294"/>
      <c r="J8" s="104"/>
    </row>
    <row r="9" spans="1:21" ht="16.5" customHeight="1">
      <c r="A9" s="791"/>
      <c r="C9" s="211" t="s">
        <v>460</v>
      </c>
      <c r="D9" s="794">
        <v>3000</v>
      </c>
      <c r="E9" s="294"/>
      <c r="F9" s="292"/>
      <c r="G9" s="421" t="s">
        <v>459</v>
      </c>
      <c r="H9" s="796">
        <v>1000</v>
      </c>
      <c r="I9" s="294"/>
      <c r="J9" s="104"/>
    </row>
    <row r="10" spans="1:21" ht="27.75" customHeight="1">
      <c r="A10" s="791"/>
      <c r="C10" s="211" t="s">
        <v>235</v>
      </c>
      <c r="D10" s="792">
        <v>12918</v>
      </c>
      <c r="E10" s="297"/>
      <c r="F10" s="292"/>
      <c r="G10" s="110" t="s">
        <v>465</v>
      </c>
      <c r="H10" s="797">
        <v>4000</v>
      </c>
      <c r="I10" s="297"/>
      <c r="J10" s="104"/>
    </row>
    <row r="11" spans="1:21" ht="14.25" customHeight="1">
      <c r="A11" s="791"/>
      <c r="C11" s="420" t="s">
        <v>458</v>
      </c>
      <c r="D11" s="792">
        <v>400</v>
      </c>
      <c r="E11" s="297"/>
      <c r="F11" s="292"/>
      <c r="G11" s="295" t="s">
        <v>463</v>
      </c>
      <c r="H11" s="795">
        <v>900</v>
      </c>
      <c r="I11" s="294"/>
      <c r="J11" s="104"/>
    </row>
    <row r="12" spans="1:21" ht="27" customHeight="1">
      <c r="A12" s="791"/>
      <c r="B12" s="798"/>
      <c r="C12" s="713" t="s">
        <v>472</v>
      </c>
      <c r="D12" s="792">
        <v>2500</v>
      </c>
      <c r="E12" s="297"/>
      <c r="F12" s="292"/>
      <c r="G12" s="295" t="s">
        <v>369</v>
      </c>
      <c r="H12" s="795">
        <v>4000</v>
      </c>
      <c r="I12" s="294"/>
      <c r="J12" s="104"/>
    </row>
    <row r="13" spans="1:21" ht="30">
      <c r="A13" s="791"/>
      <c r="B13" s="798"/>
      <c r="C13" s="713" t="s">
        <v>464</v>
      </c>
      <c r="D13" s="792">
        <v>108000</v>
      </c>
      <c r="E13" s="297"/>
      <c r="F13" s="292"/>
      <c r="G13" s="295" t="s">
        <v>466</v>
      </c>
      <c r="H13" s="795">
        <v>1000</v>
      </c>
      <c r="I13" s="294"/>
      <c r="J13" s="104"/>
    </row>
    <row r="14" spans="1:21" ht="15">
      <c r="A14" s="791"/>
      <c r="B14" s="798"/>
      <c r="C14" s="420" t="s">
        <v>476</v>
      </c>
      <c r="D14" s="792">
        <v>1500</v>
      </c>
      <c r="E14" s="297"/>
      <c r="F14" s="292"/>
      <c r="G14" s="721" t="s">
        <v>507</v>
      </c>
      <c r="H14" s="793">
        <v>50</v>
      </c>
      <c r="I14" s="294"/>
      <c r="J14" s="104"/>
    </row>
    <row r="15" spans="1:21" ht="28.5" customHeight="1">
      <c r="A15" s="791"/>
      <c r="B15" s="798"/>
      <c r="C15" s="814" t="s">
        <v>477</v>
      </c>
      <c r="D15" s="52">
        <v>8200</v>
      </c>
      <c r="E15" s="297"/>
      <c r="F15" s="292"/>
      <c r="G15" s="295" t="s">
        <v>467</v>
      </c>
      <c r="H15" s="795">
        <v>1000</v>
      </c>
      <c r="I15" s="294"/>
      <c r="J15" s="104"/>
    </row>
    <row r="16" spans="1:21" ht="23.25" customHeight="1">
      <c r="A16" s="791"/>
      <c r="B16" s="798"/>
      <c r="C16" s="713" t="s">
        <v>478</v>
      </c>
      <c r="D16" s="792">
        <v>350</v>
      </c>
      <c r="E16" s="297"/>
      <c r="F16" s="292"/>
      <c r="G16" s="295" t="s">
        <v>240</v>
      </c>
      <c r="H16" s="795">
        <v>10000</v>
      </c>
      <c r="I16" s="294"/>
      <c r="J16" s="104"/>
    </row>
    <row r="17" spans="1:10" ht="15">
      <c r="A17" s="791"/>
      <c r="B17" s="798"/>
      <c r="C17" s="420" t="s">
        <v>479</v>
      </c>
      <c r="D17" s="792">
        <v>300</v>
      </c>
      <c r="E17" s="297"/>
      <c r="F17" s="292"/>
      <c r="G17" s="295" t="s">
        <v>468</v>
      </c>
      <c r="H17" s="795">
        <v>100</v>
      </c>
      <c r="I17" s="294"/>
      <c r="J17" s="104"/>
    </row>
    <row r="18" spans="1:10" ht="43.5" customHeight="1">
      <c r="A18" s="791"/>
      <c r="B18" s="798"/>
      <c r="C18" s="713" t="s">
        <v>480</v>
      </c>
      <c r="D18" s="792">
        <v>1800</v>
      </c>
      <c r="E18" s="297"/>
      <c r="F18" s="292"/>
      <c r="G18" s="295" t="s">
        <v>469</v>
      </c>
      <c r="H18" s="795">
        <v>5000</v>
      </c>
      <c r="I18" s="294"/>
      <c r="J18" s="104"/>
    </row>
    <row r="19" spans="1:10" ht="24.75" customHeight="1">
      <c r="A19" s="791"/>
      <c r="B19" s="798"/>
      <c r="C19" s="420" t="s">
        <v>481</v>
      </c>
      <c r="D19" s="792">
        <v>700</v>
      </c>
      <c r="E19" s="297"/>
      <c r="F19" s="292"/>
      <c r="G19" s="714" t="s">
        <v>470</v>
      </c>
      <c r="H19" s="795">
        <v>800</v>
      </c>
      <c r="I19" s="294"/>
      <c r="J19" s="104"/>
    </row>
    <row r="20" spans="1:10" ht="24.75" customHeight="1">
      <c r="A20" s="791"/>
      <c r="B20" s="798"/>
      <c r="C20" s="211" t="s">
        <v>482</v>
      </c>
      <c r="D20" s="792">
        <v>500</v>
      </c>
      <c r="E20" s="297"/>
      <c r="F20" s="292"/>
      <c r="G20" s="715" t="s">
        <v>471</v>
      </c>
      <c r="H20" s="793">
        <v>300</v>
      </c>
      <c r="I20" s="294"/>
      <c r="J20" s="104"/>
    </row>
    <row r="21" spans="1:10" ht="15">
      <c r="A21" s="791"/>
      <c r="C21" s="799"/>
      <c r="E21" s="297"/>
      <c r="F21" s="292"/>
      <c r="G21" s="715" t="s">
        <v>473</v>
      </c>
      <c r="H21" s="793">
        <v>3000</v>
      </c>
      <c r="I21" s="294"/>
      <c r="J21" s="104"/>
    </row>
    <row r="22" spans="1:10" ht="15">
      <c r="A22" s="791"/>
      <c r="C22" s="799"/>
      <c r="E22" s="297"/>
      <c r="F22" s="292"/>
      <c r="G22" s="715" t="s">
        <v>474</v>
      </c>
      <c r="H22" s="793">
        <v>500</v>
      </c>
      <c r="I22" s="294"/>
      <c r="J22" s="104"/>
    </row>
    <row r="23" spans="1:10" ht="15">
      <c r="A23" s="791"/>
      <c r="C23" s="799"/>
      <c r="E23" s="297"/>
      <c r="F23" s="292"/>
      <c r="G23" s="715" t="s">
        <v>475</v>
      </c>
      <c r="H23" s="793">
        <v>410</v>
      </c>
      <c r="I23" s="294"/>
      <c r="J23" s="104"/>
    </row>
    <row r="24" spans="1:10" ht="15.75" thickBot="1">
      <c r="A24" s="791"/>
      <c r="C24" s="799"/>
      <c r="D24" s="759"/>
      <c r="E24" s="297"/>
      <c r="F24" s="717"/>
      <c r="G24" s="721" t="s">
        <v>508</v>
      </c>
      <c r="H24" s="793">
        <v>30</v>
      </c>
      <c r="I24" s="294"/>
      <c r="J24" s="104"/>
    </row>
    <row r="25" spans="1:10" ht="15.75" thickBot="1">
      <c r="A25" s="791"/>
      <c r="C25" s="799"/>
      <c r="D25" s="759"/>
      <c r="E25" s="297"/>
      <c r="F25" s="717"/>
      <c r="G25" s="721" t="s">
        <v>513</v>
      </c>
      <c r="H25" s="793">
        <v>145</v>
      </c>
      <c r="I25" s="294"/>
      <c r="J25" s="104"/>
    </row>
    <row r="26" spans="1:10" ht="16.5" customHeight="1" thickBot="1">
      <c r="A26" s="791"/>
      <c r="C26" s="799"/>
      <c r="D26" s="759"/>
      <c r="E26" s="297"/>
      <c r="F26" s="717"/>
      <c r="G26" s="721" t="s">
        <v>514</v>
      </c>
      <c r="H26" s="802">
        <v>150</v>
      </c>
      <c r="I26" s="299"/>
      <c r="J26" s="104"/>
    </row>
    <row r="27" spans="1:10" ht="4.5" hidden="1" customHeight="1" thickBot="1">
      <c r="A27" s="791"/>
      <c r="C27" s="800"/>
      <c r="D27" s="801"/>
      <c r="E27" s="298"/>
      <c r="F27" s="717"/>
      <c r="G27" s="716"/>
      <c r="H27" s="802"/>
      <c r="I27" s="299"/>
      <c r="J27" s="104"/>
    </row>
    <row r="28" spans="1:10" ht="14.25" customHeight="1" thickBot="1">
      <c r="A28" s="803"/>
      <c r="B28" s="803"/>
      <c r="C28" s="117"/>
      <c r="D28" s="804" t="s">
        <v>1</v>
      </c>
      <c r="E28" s="288">
        <f>SUM(E5:E23)</f>
        <v>144218</v>
      </c>
      <c r="F28" s="300"/>
      <c r="G28" s="300"/>
      <c r="H28" s="301"/>
      <c r="I28" s="289">
        <f>SUM(I5:I23)</f>
        <v>35785</v>
      </c>
      <c r="J28" s="104"/>
    </row>
    <row r="29" spans="1:10" ht="16.5" thickBot="1">
      <c r="A29" s="759"/>
      <c r="B29" s="759"/>
      <c r="C29" s="117"/>
      <c r="D29" s="300" t="s">
        <v>206</v>
      </c>
      <c r="E29" s="302"/>
      <c r="F29" s="302"/>
      <c r="G29" s="301"/>
      <c r="H29" s="302"/>
      <c r="I29" s="290">
        <f>SUM(E28+I28)</f>
        <v>180003</v>
      </c>
      <c r="J29" s="104"/>
    </row>
    <row r="30" spans="1:10" ht="15.75">
      <c r="A30" s="759"/>
      <c r="B30" s="759"/>
      <c r="C30" s="116" t="s">
        <v>207</v>
      </c>
      <c r="D30" s="116"/>
      <c r="E30" s="118"/>
      <c r="F30" s="116"/>
      <c r="G30" s="116"/>
      <c r="H30" s="119"/>
      <c r="I30" s="119"/>
      <c r="J30" s="104"/>
    </row>
    <row r="31" spans="1:10">
      <c r="A31" s="759"/>
      <c r="B31" s="759"/>
      <c r="C31" s="108"/>
      <c r="D31" s="106"/>
      <c r="E31" s="109"/>
      <c r="F31" s="108"/>
      <c r="G31" s="108"/>
      <c r="H31" s="110"/>
      <c r="I31" s="110"/>
      <c r="J31" s="104"/>
    </row>
    <row r="32" spans="1:10">
      <c r="A32" s="759"/>
      <c r="B32" s="759"/>
      <c r="C32" s="759"/>
      <c r="E32" s="805"/>
      <c r="F32" s="806"/>
      <c r="G32" s="806"/>
      <c r="H32" s="759"/>
      <c r="I32" s="759"/>
    </row>
    <row r="33" spans="1:10" s="17" customFormat="1" ht="15.75">
      <c r="A33" s="16" t="s">
        <v>7</v>
      </c>
      <c r="B33" s="16"/>
      <c r="C33" s="16"/>
      <c r="E33" s="759"/>
      <c r="F33" s="53"/>
      <c r="G33" s="53"/>
      <c r="H33" s="759"/>
      <c r="I33" s="759"/>
      <c r="J33" s="18"/>
    </row>
    <row r="34" spans="1:10">
      <c r="A34" s="759"/>
      <c r="B34" s="759"/>
      <c r="C34" s="759"/>
      <c r="D34" s="53"/>
      <c r="E34" s="55"/>
      <c r="F34" s="759"/>
      <c r="G34" s="759"/>
    </row>
    <row r="36" spans="1:10">
      <c r="A36" s="807"/>
      <c r="B36" s="807"/>
      <c r="C36" s="807"/>
    </row>
    <row r="37" spans="1:10">
      <c r="A37" s="808"/>
      <c r="B37" s="808"/>
      <c r="C37" s="808"/>
    </row>
    <row r="38" spans="1:10">
      <c r="A38" s="808"/>
      <c r="B38" s="808"/>
      <c r="C38" s="808"/>
    </row>
    <row r="39" spans="1:10">
      <c r="A39" s="808"/>
      <c r="B39" s="808"/>
      <c r="C39" s="808"/>
    </row>
    <row r="40" spans="1:10">
      <c r="A40" s="808"/>
      <c r="B40" s="808"/>
      <c r="C40" s="808"/>
    </row>
    <row r="41" spans="1:10">
      <c r="A41" s="808"/>
      <c r="B41" s="808"/>
      <c r="C41" s="808"/>
    </row>
    <row r="42" spans="1:10">
      <c r="A42" s="808"/>
      <c r="B42" s="808"/>
      <c r="C42" s="808"/>
    </row>
    <row r="43" spans="1:10">
      <c r="A43" s="808"/>
      <c r="B43" s="808"/>
      <c r="C43" s="808"/>
    </row>
    <row r="44" spans="1:10">
      <c r="A44" s="808"/>
      <c r="B44" s="808"/>
      <c r="C44" s="808"/>
    </row>
    <row r="45" spans="1:10">
      <c r="A45" s="808"/>
      <c r="B45" s="808"/>
      <c r="C45" s="808"/>
    </row>
    <row r="46" spans="1:10">
      <c r="A46" s="808"/>
      <c r="B46" s="808"/>
      <c r="C46" s="808"/>
    </row>
    <row r="47" spans="1:10">
      <c r="A47" s="808"/>
      <c r="B47" s="808"/>
      <c r="C47" s="808"/>
    </row>
    <row r="48" spans="1:10">
      <c r="A48" s="808"/>
      <c r="B48" s="808"/>
      <c r="C48" s="808"/>
    </row>
    <row r="49" spans="1:10">
      <c r="A49" s="808"/>
      <c r="B49" s="808"/>
      <c r="C49" s="808"/>
    </row>
    <row r="50" spans="1:10">
      <c r="A50" s="808"/>
      <c r="B50" s="808"/>
      <c r="C50" s="808"/>
    </row>
    <row r="51" spans="1:10">
      <c r="A51" s="808"/>
      <c r="B51" s="808"/>
      <c r="C51" s="808"/>
    </row>
    <row r="52" spans="1:10">
      <c r="A52" s="808"/>
      <c r="B52" s="808"/>
      <c r="C52" s="808"/>
    </row>
    <row r="53" spans="1:10">
      <c r="A53" s="808"/>
      <c r="B53" s="808"/>
      <c r="C53" s="808"/>
    </row>
    <row r="54" spans="1:10">
      <c r="A54" s="808"/>
      <c r="B54" s="808"/>
      <c r="C54" s="808"/>
    </row>
    <row r="55" spans="1:10">
      <c r="A55" s="759"/>
      <c r="B55" s="759"/>
      <c r="C55" s="759"/>
    </row>
    <row r="56" spans="1:10" ht="12" customHeight="1">
      <c r="A56" s="53"/>
      <c r="B56" s="53"/>
      <c r="C56" s="53"/>
    </row>
    <row r="57" spans="1:10">
      <c r="A57" s="791"/>
    </row>
    <row r="58" spans="1:10">
      <c r="A58" s="791"/>
    </row>
    <row r="59" spans="1:10">
      <c r="A59" s="791"/>
    </row>
    <row r="60" spans="1:10" s="810" customFormat="1" ht="15.75">
      <c r="A60" s="809"/>
      <c r="B60" s="809"/>
      <c r="C60" s="809"/>
      <c r="D60" s="52"/>
      <c r="E60" s="52"/>
      <c r="F60" s="49"/>
      <c r="G60" s="49"/>
      <c r="H60" s="52"/>
      <c r="I60" s="52"/>
      <c r="J60" s="49"/>
    </row>
    <row r="61" spans="1:10">
      <c r="A61" s="791"/>
    </row>
    <row r="62" spans="1:10">
      <c r="A62" s="759"/>
      <c r="B62" s="759"/>
      <c r="C62" s="759"/>
    </row>
    <row r="63" spans="1:10">
      <c r="A63" s="759"/>
      <c r="B63" s="759"/>
      <c r="C63" s="759"/>
    </row>
    <row r="64" spans="1:10">
      <c r="A64" s="759"/>
      <c r="B64" s="759"/>
      <c r="C64" s="759"/>
    </row>
    <row r="65" spans="1:10">
      <c r="A65" s="759"/>
      <c r="B65" s="759"/>
      <c r="C65" s="759"/>
    </row>
    <row r="66" spans="1:10">
      <c r="A66" s="759"/>
      <c r="B66" s="759"/>
      <c r="C66" s="759"/>
    </row>
    <row r="67" spans="1:10">
      <c r="A67" s="791"/>
    </row>
    <row r="68" spans="1:10">
      <c r="A68" s="791"/>
    </row>
    <row r="69" spans="1:10" ht="15.75">
      <c r="A69" s="791"/>
      <c r="J69" s="810"/>
    </row>
    <row r="70" spans="1:10">
      <c r="A70" s="791"/>
    </row>
    <row r="71" spans="1:10">
      <c r="A71" s="791"/>
    </row>
    <row r="72" spans="1:10">
      <c r="A72" s="791"/>
    </row>
    <row r="73" spans="1:10">
      <c r="A73" s="791"/>
    </row>
    <row r="74" spans="1:10">
      <c r="A74" s="791"/>
    </row>
    <row r="75" spans="1:10">
      <c r="A75" s="811"/>
      <c r="D75" s="759"/>
    </row>
    <row r="76" spans="1:10">
      <c r="A76" s="811"/>
      <c r="D76" s="759"/>
    </row>
    <row r="77" spans="1:10">
      <c r="A77" s="811"/>
      <c r="D77" s="759"/>
    </row>
    <row r="78" spans="1:10">
      <c r="A78" s="811"/>
      <c r="D78" s="759"/>
    </row>
    <row r="79" spans="1:10">
      <c r="A79" s="811"/>
      <c r="D79" s="759"/>
    </row>
    <row r="80" spans="1:10">
      <c r="A80" s="811"/>
      <c r="D80" s="759"/>
    </row>
    <row r="81" spans="1:4">
      <c r="A81" s="811"/>
      <c r="D81" s="759"/>
    </row>
    <row r="82" spans="1:4">
      <c r="A82" s="811"/>
      <c r="D82" s="759"/>
    </row>
    <row r="83" spans="1:4">
      <c r="A83" s="811"/>
      <c r="D83" s="759"/>
    </row>
    <row r="84" spans="1:4">
      <c r="A84" s="811"/>
      <c r="D84" s="759"/>
    </row>
    <row r="85" spans="1:4">
      <c r="A85" s="811"/>
      <c r="D85" s="759"/>
    </row>
    <row r="86" spans="1:4">
      <c r="A86" s="811"/>
      <c r="D86" s="759"/>
    </row>
    <row r="87" spans="1:4">
      <c r="A87" s="811"/>
      <c r="D87" s="759"/>
    </row>
    <row r="88" spans="1:4">
      <c r="A88" s="811"/>
      <c r="D88" s="759"/>
    </row>
    <row r="89" spans="1:4">
      <c r="A89" s="811"/>
      <c r="D89" s="759"/>
    </row>
    <row r="90" spans="1:4">
      <c r="A90" s="811"/>
      <c r="D90" s="759"/>
    </row>
    <row r="91" spans="1:4">
      <c r="A91" s="811"/>
      <c r="D91" s="759"/>
    </row>
    <row r="92" spans="1:4">
      <c r="A92" s="811"/>
      <c r="D92" s="759"/>
    </row>
    <row r="93" spans="1:4">
      <c r="A93" s="811"/>
      <c r="D93" s="759"/>
    </row>
    <row r="94" spans="1:4">
      <c r="A94" s="811"/>
      <c r="D94" s="759"/>
    </row>
    <row r="95" spans="1:4">
      <c r="A95" s="811"/>
      <c r="D95" s="759"/>
    </row>
    <row r="96" spans="1:4">
      <c r="A96" s="811"/>
      <c r="D96" s="759"/>
    </row>
    <row r="97" spans="1:4">
      <c r="A97" s="811"/>
      <c r="D97" s="759"/>
    </row>
    <row r="98" spans="1:4">
      <c r="A98" s="811"/>
      <c r="D98" s="759"/>
    </row>
    <row r="99" spans="1:4">
      <c r="A99" s="811"/>
      <c r="D99" s="759"/>
    </row>
    <row r="100" spans="1:4">
      <c r="A100" s="811"/>
      <c r="D100" s="759"/>
    </row>
    <row r="101" spans="1:4">
      <c r="A101" s="811"/>
      <c r="D101" s="759"/>
    </row>
    <row r="102" spans="1:4">
      <c r="A102" s="811"/>
      <c r="D102" s="759"/>
    </row>
    <row r="103" spans="1:4">
      <c r="A103" s="811"/>
      <c r="D103" s="759"/>
    </row>
    <row r="104" spans="1:4">
      <c r="A104" s="811"/>
      <c r="D104" s="759"/>
    </row>
    <row r="105" spans="1:4">
      <c r="A105" s="811"/>
      <c r="D105" s="759"/>
    </row>
    <row r="106" spans="1:4">
      <c r="A106" s="811"/>
      <c r="D106" s="759"/>
    </row>
    <row r="107" spans="1:4">
      <c r="A107" s="811"/>
      <c r="D107" s="759"/>
    </row>
    <row r="108" spans="1:4">
      <c r="A108" s="812"/>
      <c r="D108" s="759"/>
    </row>
    <row r="109" spans="1:4">
      <c r="A109" s="812"/>
      <c r="D109" s="759"/>
    </row>
    <row r="110" spans="1:4">
      <c r="A110" s="812"/>
      <c r="D110" s="759"/>
    </row>
  </sheetData>
  <mergeCells count="1">
    <mergeCell ref="C1:I1"/>
  </mergeCells>
  <phoneticPr fontId="3" type="noConversion"/>
  <printOptions horizontalCentered="1"/>
  <pageMargins left="0.31496062992125984" right="0.11811023622047245" top="0.39370078740157483" bottom="0.27559055118110237" header="0.15748031496062992" footer="0.51181102362204722"/>
  <pageSetup paperSize="9" orientation="landscape" horizontalDpi="300" verticalDpi="300" r:id="rId1"/>
  <headerFooter alignWithMargins="0">
    <oddHeader>&amp;A</oddHeader>
    <oddFooter>&amp;P. oldal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3"/>
  <dimension ref="A1:E452"/>
  <sheetViews>
    <sheetView workbookViewId="0">
      <selection sqref="A1:B26"/>
    </sheetView>
  </sheetViews>
  <sheetFormatPr defaultRowHeight="12.75"/>
  <cols>
    <col min="1" max="1" width="73.5703125" customWidth="1"/>
    <col min="2" max="2" width="15.28515625" customWidth="1"/>
    <col min="5" max="5" width="9.42578125" bestFit="1" customWidth="1"/>
  </cols>
  <sheetData>
    <row r="1" spans="1:5" ht="31.5" customHeight="1" thickBot="1">
      <c r="A1" s="898" t="s">
        <v>423</v>
      </c>
      <c r="B1" s="899"/>
      <c r="C1" s="23"/>
      <c r="D1" s="23"/>
    </row>
    <row r="2" spans="1:5" s="22" customFormat="1" ht="0.75" customHeight="1">
      <c r="A2" s="214"/>
      <c r="B2" s="215"/>
    </row>
    <row r="3" spans="1:5" ht="0.75" customHeight="1">
      <c r="A3" s="216"/>
      <c r="B3" s="217"/>
    </row>
    <row r="4" spans="1:5" ht="0.75" customHeight="1">
      <c r="A4" s="216"/>
      <c r="B4" s="217"/>
    </row>
    <row r="5" spans="1:5" ht="6" customHeight="1">
      <c r="A5" s="216"/>
      <c r="B5" s="217"/>
    </row>
    <row r="6" spans="1:5" ht="15" customHeight="1">
      <c r="A6" s="218" t="s">
        <v>397</v>
      </c>
      <c r="B6" s="303">
        <f>SUM(B9:B23)</f>
        <v>31622</v>
      </c>
      <c r="C6" s="2"/>
    </row>
    <row r="7" spans="1:5" ht="0.75" customHeight="1">
      <c r="A7" s="216"/>
      <c r="B7" s="304"/>
    </row>
    <row r="8" spans="1:5" ht="0.75" customHeight="1">
      <c r="A8" s="216"/>
      <c r="B8" s="304"/>
    </row>
    <row r="9" spans="1:5" ht="15" customHeight="1">
      <c r="A9" s="219" t="s">
        <v>398</v>
      </c>
      <c r="B9" s="305">
        <v>835</v>
      </c>
    </row>
    <row r="10" spans="1:5" ht="15" customHeight="1">
      <c r="A10" s="594" t="s">
        <v>399</v>
      </c>
      <c r="B10" s="306">
        <v>11800</v>
      </c>
      <c r="E10" s="48"/>
    </row>
    <row r="11" spans="1:5" ht="15" customHeight="1">
      <c r="A11" s="594" t="s">
        <v>400</v>
      </c>
      <c r="B11" s="306">
        <v>1000</v>
      </c>
    </row>
    <row r="12" spans="1:5" ht="15.75">
      <c r="A12" s="517" t="s">
        <v>403</v>
      </c>
      <c r="B12" s="395">
        <v>300</v>
      </c>
    </row>
    <row r="13" spans="1:5" ht="15" customHeight="1">
      <c r="A13" s="594" t="s">
        <v>445</v>
      </c>
      <c r="B13" s="306">
        <v>550</v>
      </c>
      <c r="E13" s="48"/>
    </row>
    <row r="14" spans="1:5" ht="15" customHeight="1">
      <c r="A14" s="594" t="s">
        <v>30</v>
      </c>
      <c r="B14" s="306">
        <v>1400</v>
      </c>
    </row>
    <row r="15" spans="1:5" ht="15" customHeight="1">
      <c r="A15" s="594" t="s">
        <v>31</v>
      </c>
      <c r="B15" s="306">
        <v>6200</v>
      </c>
    </row>
    <row r="16" spans="1:5" ht="15.75">
      <c r="A16" s="517" t="s">
        <v>446</v>
      </c>
      <c r="B16" s="306">
        <v>50</v>
      </c>
    </row>
    <row r="17" spans="1:4" ht="15.75">
      <c r="A17" s="517" t="s">
        <v>142</v>
      </c>
      <c r="B17" s="306">
        <v>720</v>
      </c>
    </row>
    <row r="18" spans="1:4" ht="15.75">
      <c r="A18" s="517" t="s">
        <v>238</v>
      </c>
      <c r="B18" s="395">
        <v>7000</v>
      </c>
    </row>
    <row r="19" spans="1:4" ht="15.75">
      <c r="A19" s="517" t="s">
        <v>402</v>
      </c>
      <c r="B19" s="395">
        <v>567</v>
      </c>
    </row>
    <row r="20" spans="1:4" ht="31.5">
      <c r="A20" s="718" t="s">
        <v>526</v>
      </c>
      <c r="B20" s="595">
        <v>900</v>
      </c>
    </row>
    <row r="21" spans="1:4" ht="15.75">
      <c r="A21" s="517" t="s">
        <v>533</v>
      </c>
      <c r="B21" s="306">
        <v>50</v>
      </c>
    </row>
    <row r="22" spans="1:4" ht="15.75">
      <c r="A22" s="847" t="s">
        <v>534</v>
      </c>
      <c r="B22" s="306">
        <v>50</v>
      </c>
    </row>
    <row r="23" spans="1:4" ht="32.25" thickBot="1">
      <c r="A23" s="848" t="s">
        <v>535</v>
      </c>
      <c r="B23" s="849">
        <v>200</v>
      </c>
    </row>
    <row r="24" spans="1:4" ht="15" customHeight="1" thickBot="1">
      <c r="A24" s="598" t="s">
        <v>401</v>
      </c>
      <c r="B24" s="599">
        <f>SUM(B25:B26)</f>
        <v>1750</v>
      </c>
    </row>
    <row r="25" spans="1:4" ht="15.75">
      <c r="A25" s="596" t="s">
        <v>506</v>
      </c>
      <c r="B25" s="597">
        <v>750</v>
      </c>
    </row>
    <row r="26" spans="1:4" ht="16.5" thickBot="1">
      <c r="A26" s="719" t="s">
        <v>447</v>
      </c>
      <c r="B26" s="720">
        <v>1000</v>
      </c>
    </row>
    <row r="27" spans="1:4" ht="15.75">
      <c r="A27" s="722"/>
      <c r="B27" s="723"/>
    </row>
    <row r="28" spans="1:4" ht="15.75">
      <c r="A28" s="2"/>
      <c r="B28" s="21"/>
    </row>
    <row r="29" spans="1:4" ht="15.75">
      <c r="A29" s="2"/>
      <c r="B29" s="21"/>
      <c r="D29" s="348"/>
    </row>
    <row r="30" spans="1:4" ht="15.75">
      <c r="A30" s="2"/>
      <c r="B30" s="9"/>
    </row>
    <row r="31" spans="1:4" ht="15.75">
      <c r="A31" s="2"/>
      <c r="B31" s="9"/>
    </row>
    <row r="32" spans="1:4" ht="15.75">
      <c r="A32" s="2"/>
      <c r="B32" s="9"/>
    </row>
    <row r="33" spans="2:2" ht="15.75">
      <c r="B33" s="9"/>
    </row>
    <row r="34" spans="2:2" ht="15.75">
      <c r="B34" s="9"/>
    </row>
    <row r="35" spans="2:2" ht="15.75">
      <c r="B35" s="9"/>
    </row>
    <row r="36" spans="2:2" ht="15.75">
      <c r="B36" s="9"/>
    </row>
    <row r="37" spans="2:2" ht="15.75">
      <c r="B37" s="9"/>
    </row>
    <row r="38" spans="2:2" ht="15.75">
      <c r="B38" s="9"/>
    </row>
    <row r="39" spans="2:2" ht="15.75">
      <c r="B39" s="9"/>
    </row>
    <row r="40" spans="2:2" ht="15.75">
      <c r="B40" s="9"/>
    </row>
    <row r="41" spans="2:2" ht="15.75">
      <c r="B41" s="9"/>
    </row>
    <row r="42" spans="2:2" ht="15.75">
      <c r="B42" s="9"/>
    </row>
    <row r="43" spans="2:2" ht="15.75">
      <c r="B43" s="9"/>
    </row>
    <row r="44" spans="2:2" ht="15.75">
      <c r="B44" s="9"/>
    </row>
    <row r="45" spans="2:2" ht="15.75">
      <c r="B45" s="9"/>
    </row>
    <row r="46" spans="2:2" ht="15.75">
      <c r="B46" s="9"/>
    </row>
    <row r="47" spans="2:2" ht="15.75">
      <c r="B47" s="9"/>
    </row>
    <row r="48" spans="2:2" ht="15.75">
      <c r="B48" s="9"/>
    </row>
    <row r="49" spans="2:2" ht="15.75">
      <c r="B49" s="9"/>
    </row>
    <row r="50" spans="2:2" ht="15.75">
      <c r="B50" s="9"/>
    </row>
    <row r="51" spans="2:2" ht="15.75">
      <c r="B51" s="9"/>
    </row>
    <row r="52" spans="2:2" ht="15.75">
      <c r="B52" s="9"/>
    </row>
    <row r="53" spans="2:2" ht="15.75">
      <c r="B53" s="9"/>
    </row>
    <row r="54" spans="2:2" ht="15.75">
      <c r="B54" s="9"/>
    </row>
    <row r="55" spans="2:2" ht="15.75">
      <c r="B55" s="9"/>
    </row>
    <row r="56" spans="2:2" ht="15.75">
      <c r="B56" s="9"/>
    </row>
    <row r="57" spans="2:2" ht="15.75">
      <c r="B57" s="9"/>
    </row>
    <row r="58" spans="2:2" ht="15.75">
      <c r="B58" s="9"/>
    </row>
    <row r="59" spans="2:2" ht="15.75">
      <c r="B59" s="9"/>
    </row>
    <row r="60" spans="2:2" ht="15.75">
      <c r="B60" s="9"/>
    </row>
    <row r="61" spans="2:2" ht="15.75">
      <c r="B61" s="9"/>
    </row>
    <row r="62" spans="2:2" ht="15.75">
      <c r="B62" s="9"/>
    </row>
    <row r="63" spans="2:2" ht="15.75">
      <c r="B63" s="9"/>
    </row>
    <row r="64" spans="2:2" ht="15.75">
      <c r="B64" s="9"/>
    </row>
    <row r="65" spans="2:2" ht="15.75">
      <c r="B65" s="9"/>
    </row>
    <row r="66" spans="2:2" ht="15.75">
      <c r="B66" s="9"/>
    </row>
    <row r="67" spans="2:2" ht="15.75">
      <c r="B67" s="9"/>
    </row>
    <row r="68" spans="2:2" ht="15.75">
      <c r="B68" s="9"/>
    </row>
    <row r="69" spans="2:2" ht="15.75">
      <c r="B69" s="9"/>
    </row>
    <row r="70" spans="2:2" ht="15.75">
      <c r="B70" s="9"/>
    </row>
    <row r="71" spans="2:2" ht="15.75">
      <c r="B71" s="9"/>
    </row>
    <row r="72" spans="2:2" ht="15.75">
      <c r="B72" s="9"/>
    </row>
    <row r="73" spans="2:2" ht="15.75">
      <c r="B73" s="9"/>
    </row>
    <row r="74" spans="2:2" ht="15.75">
      <c r="B74" s="9"/>
    </row>
    <row r="75" spans="2:2" ht="15.75">
      <c r="B75" s="9"/>
    </row>
    <row r="76" spans="2:2" ht="15.75">
      <c r="B76" s="9"/>
    </row>
    <row r="77" spans="2:2" ht="15.75">
      <c r="B77" s="9"/>
    </row>
    <row r="78" spans="2:2" ht="15.75">
      <c r="B78" s="9"/>
    </row>
    <row r="79" spans="2:2" ht="15.75">
      <c r="B79" s="9"/>
    </row>
    <row r="80" spans="2:2" ht="15.75">
      <c r="B80" s="9"/>
    </row>
    <row r="81" spans="2:2" ht="15.75">
      <c r="B81" s="9"/>
    </row>
    <row r="82" spans="2:2" ht="15.75">
      <c r="B82" s="9"/>
    </row>
    <row r="83" spans="2:2" ht="15.75">
      <c r="B83" s="9"/>
    </row>
    <row r="84" spans="2:2" ht="15.75">
      <c r="B84" s="9"/>
    </row>
    <row r="85" spans="2:2" ht="15.75">
      <c r="B85" s="9"/>
    </row>
    <row r="86" spans="2:2" ht="15.75">
      <c r="B86" s="9"/>
    </row>
    <row r="87" spans="2:2" ht="15.75">
      <c r="B87" s="9"/>
    </row>
    <row r="88" spans="2:2" ht="15.75">
      <c r="B88" s="9"/>
    </row>
    <row r="89" spans="2:2" ht="15.75">
      <c r="B89" s="9"/>
    </row>
    <row r="90" spans="2:2" ht="15.75">
      <c r="B90" s="9"/>
    </row>
    <row r="91" spans="2:2" ht="15.75">
      <c r="B91" s="9"/>
    </row>
    <row r="92" spans="2:2" ht="15.75">
      <c r="B92" s="9"/>
    </row>
    <row r="93" spans="2:2" ht="15.75">
      <c r="B93" s="9"/>
    </row>
    <row r="94" spans="2:2" ht="15.75">
      <c r="B94" s="9"/>
    </row>
    <row r="95" spans="2:2" ht="15.75">
      <c r="B95" s="9"/>
    </row>
    <row r="96" spans="2:2" ht="15.75">
      <c r="B96" s="9"/>
    </row>
    <row r="97" spans="2:2" ht="15.75">
      <c r="B97" s="9"/>
    </row>
    <row r="98" spans="2:2" ht="15.75">
      <c r="B98" s="9"/>
    </row>
    <row r="99" spans="2:2" ht="15.75">
      <c r="B99" s="9"/>
    </row>
    <row r="100" spans="2:2" ht="15.75">
      <c r="B100" s="9"/>
    </row>
    <row r="101" spans="2:2" ht="15.75">
      <c r="B101" s="9"/>
    </row>
    <row r="102" spans="2:2" ht="15.75">
      <c r="B102" s="9"/>
    </row>
    <row r="103" spans="2:2" ht="15.75">
      <c r="B103" s="9"/>
    </row>
    <row r="104" spans="2:2" ht="15.75">
      <c r="B104" s="9"/>
    </row>
    <row r="105" spans="2:2" ht="15.75">
      <c r="B105" s="9"/>
    </row>
    <row r="106" spans="2:2" ht="15.75">
      <c r="B106" s="9"/>
    </row>
    <row r="107" spans="2:2" ht="15.75">
      <c r="B107" s="9"/>
    </row>
    <row r="108" spans="2:2" ht="15.75">
      <c r="B108" s="9"/>
    </row>
    <row r="109" spans="2:2" ht="15.75">
      <c r="B109" s="9"/>
    </row>
    <row r="110" spans="2:2" ht="15.75">
      <c r="B110" s="9"/>
    </row>
    <row r="111" spans="2:2" ht="15.75">
      <c r="B111" s="9"/>
    </row>
    <row r="112" spans="2:2" ht="15.75">
      <c r="B112" s="9"/>
    </row>
    <row r="113" spans="2:2" ht="15.75">
      <c r="B113" s="9"/>
    </row>
    <row r="114" spans="2:2" ht="15.75">
      <c r="B114" s="9"/>
    </row>
    <row r="115" spans="2:2" ht="15.75">
      <c r="B115" s="9"/>
    </row>
    <row r="116" spans="2:2" ht="15.75">
      <c r="B116" s="9"/>
    </row>
    <row r="117" spans="2:2" ht="15.75">
      <c r="B117" s="9"/>
    </row>
    <row r="118" spans="2:2" ht="15.75">
      <c r="B118" s="9"/>
    </row>
    <row r="119" spans="2:2" ht="15.75">
      <c r="B119" s="9"/>
    </row>
    <row r="120" spans="2:2" ht="15.75">
      <c r="B120" s="9"/>
    </row>
    <row r="121" spans="2:2" ht="15.75">
      <c r="B121" s="9"/>
    </row>
    <row r="122" spans="2:2" ht="15.75">
      <c r="B122" s="9"/>
    </row>
    <row r="123" spans="2:2" ht="15.75">
      <c r="B123" s="9"/>
    </row>
    <row r="124" spans="2:2" ht="15.75">
      <c r="B124" s="9"/>
    </row>
    <row r="125" spans="2:2" ht="15.75">
      <c r="B125" s="9"/>
    </row>
    <row r="126" spans="2:2" ht="15.75">
      <c r="B126" s="9"/>
    </row>
    <row r="127" spans="2:2" ht="15.75">
      <c r="B127" s="9"/>
    </row>
    <row r="128" spans="2:2" ht="15.75">
      <c r="B128" s="9"/>
    </row>
    <row r="129" spans="2:2" ht="15.75">
      <c r="B129" s="9"/>
    </row>
    <row r="130" spans="2:2" ht="15.75">
      <c r="B130" s="9"/>
    </row>
    <row r="131" spans="2:2" ht="15.75">
      <c r="B131" s="9"/>
    </row>
    <row r="132" spans="2:2" ht="15.75">
      <c r="B132" s="9"/>
    </row>
    <row r="133" spans="2:2" ht="15.75">
      <c r="B133" s="9"/>
    </row>
    <row r="134" spans="2:2" ht="15.75">
      <c r="B134" s="9"/>
    </row>
    <row r="135" spans="2:2" ht="15.75">
      <c r="B135" s="9"/>
    </row>
    <row r="136" spans="2:2" ht="15.75">
      <c r="B136" s="9"/>
    </row>
    <row r="137" spans="2:2" ht="15.75">
      <c r="B137" s="9"/>
    </row>
    <row r="138" spans="2:2" ht="15.75">
      <c r="B138" s="9"/>
    </row>
    <row r="139" spans="2:2" ht="15.75">
      <c r="B139" s="9"/>
    </row>
    <row r="140" spans="2:2" ht="15.75">
      <c r="B140" s="9"/>
    </row>
    <row r="141" spans="2:2" ht="15.75">
      <c r="B141" s="9"/>
    </row>
    <row r="142" spans="2:2" ht="15.75">
      <c r="B142" s="9"/>
    </row>
    <row r="143" spans="2:2" ht="15.75">
      <c r="B143" s="9"/>
    </row>
    <row r="144" spans="2:2" ht="15.75">
      <c r="B144" s="9"/>
    </row>
    <row r="145" spans="2:2" ht="15.75">
      <c r="B145" s="9"/>
    </row>
    <row r="146" spans="2:2" ht="15.75">
      <c r="B146" s="9"/>
    </row>
    <row r="147" spans="2:2" ht="15.75">
      <c r="B147" s="9"/>
    </row>
    <row r="148" spans="2:2" ht="15.75">
      <c r="B148" s="9"/>
    </row>
    <row r="149" spans="2:2" ht="15.75">
      <c r="B149" s="9"/>
    </row>
    <row r="150" spans="2:2" ht="15.75">
      <c r="B150" s="9"/>
    </row>
    <row r="151" spans="2:2" ht="15.75">
      <c r="B151" s="9"/>
    </row>
    <row r="152" spans="2:2" ht="15.75">
      <c r="B152" s="9"/>
    </row>
    <row r="153" spans="2:2" ht="15.75">
      <c r="B153" s="9"/>
    </row>
    <row r="154" spans="2:2" ht="15.75">
      <c r="B154" s="9"/>
    </row>
    <row r="155" spans="2:2" ht="15.75">
      <c r="B155" s="9"/>
    </row>
    <row r="156" spans="2:2" ht="15.75">
      <c r="B156" s="9"/>
    </row>
    <row r="157" spans="2:2" ht="15.75">
      <c r="B157" s="9"/>
    </row>
    <row r="158" spans="2:2" ht="15.75">
      <c r="B158" s="9"/>
    </row>
    <row r="159" spans="2:2" ht="15.75">
      <c r="B159" s="9"/>
    </row>
    <row r="160" spans="2:2" ht="15.75">
      <c r="B160" s="9"/>
    </row>
    <row r="161" spans="2:2" ht="15.75">
      <c r="B161" s="9"/>
    </row>
    <row r="162" spans="2:2" ht="15.75">
      <c r="B162" s="9"/>
    </row>
    <row r="163" spans="2:2" ht="15.75">
      <c r="B163" s="9"/>
    </row>
    <row r="164" spans="2:2" ht="15.75">
      <c r="B164" s="9"/>
    </row>
    <row r="165" spans="2:2" ht="15.75">
      <c r="B165" s="9"/>
    </row>
    <row r="166" spans="2:2" ht="15.75">
      <c r="B166" s="9"/>
    </row>
    <row r="167" spans="2:2" ht="15.75">
      <c r="B167" s="9"/>
    </row>
    <row r="168" spans="2:2" ht="15.75">
      <c r="B168" s="9"/>
    </row>
    <row r="169" spans="2:2" ht="15.75">
      <c r="B169" s="9"/>
    </row>
    <row r="170" spans="2:2" ht="15.75">
      <c r="B170" s="9"/>
    </row>
    <row r="171" spans="2:2" ht="15.75">
      <c r="B171" s="9"/>
    </row>
    <row r="172" spans="2:2" ht="15.75">
      <c r="B172" s="9"/>
    </row>
    <row r="173" spans="2:2" ht="15.75">
      <c r="B173" s="9"/>
    </row>
    <row r="174" spans="2:2" ht="15.75">
      <c r="B174" s="9"/>
    </row>
    <row r="175" spans="2:2" ht="15.75">
      <c r="B175" s="9"/>
    </row>
    <row r="176" spans="2:2" ht="15.75">
      <c r="B176" s="9"/>
    </row>
    <row r="177" spans="2:2" ht="15.75">
      <c r="B177" s="9"/>
    </row>
    <row r="178" spans="2:2" ht="15.75">
      <c r="B178" s="9"/>
    </row>
    <row r="179" spans="2:2" ht="15.75">
      <c r="B179" s="9"/>
    </row>
    <row r="180" spans="2:2" ht="15.75">
      <c r="B180" s="9"/>
    </row>
    <row r="181" spans="2:2" ht="15.75">
      <c r="B181" s="9"/>
    </row>
    <row r="182" spans="2:2" ht="15.75">
      <c r="B182" s="9"/>
    </row>
    <row r="183" spans="2:2" ht="15.75">
      <c r="B183" s="9"/>
    </row>
    <row r="184" spans="2:2" ht="15.75">
      <c r="B184" s="9"/>
    </row>
    <row r="185" spans="2:2" ht="15.75">
      <c r="B185" s="9"/>
    </row>
    <row r="186" spans="2:2" ht="15.75">
      <c r="B186" s="9"/>
    </row>
    <row r="187" spans="2:2" ht="15.75">
      <c r="B187" s="9"/>
    </row>
    <row r="188" spans="2:2" ht="15.75">
      <c r="B188" s="9"/>
    </row>
    <row r="189" spans="2:2" ht="15.75">
      <c r="B189" s="9"/>
    </row>
    <row r="190" spans="2:2" ht="15.75">
      <c r="B190" s="9"/>
    </row>
    <row r="191" spans="2:2" ht="15.75">
      <c r="B191" s="9"/>
    </row>
    <row r="192" spans="2:2" ht="15.75">
      <c r="B192" s="9"/>
    </row>
    <row r="193" spans="2:2" ht="15.75">
      <c r="B193" s="9"/>
    </row>
    <row r="194" spans="2:2" ht="15.75">
      <c r="B194" s="9"/>
    </row>
    <row r="195" spans="2:2" ht="15.75">
      <c r="B195" s="9"/>
    </row>
    <row r="196" spans="2:2" ht="15.75">
      <c r="B196" s="9"/>
    </row>
    <row r="197" spans="2:2" ht="15.75">
      <c r="B197" s="9"/>
    </row>
    <row r="198" spans="2:2" ht="15.75">
      <c r="B198" s="9"/>
    </row>
    <row r="199" spans="2:2" ht="15.75">
      <c r="B199" s="9"/>
    </row>
    <row r="200" spans="2:2" ht="15.75">
      <c r="B200" s="9"/>
    </row>
    <row r="201" spans="2:2" ht="15.75">
      <c r="B201" s="9"/>
    </row>
    <row r="202" spans="2:2" ht="15.75">
      <c r="B202" s="9"/>
    </row>
    <row r="203" spans="2:2" ht="15.75">
      <c r="B203" s="9"/>
    </row>
    <row r="204" spans="2:2" ht="15.75">
      <c r="B204" s="9"/>
    </row>
    <row r="205" spans="2:2" ht="15.75">
      <c r="B205" s="9"/>
    </row>
    <row r="206" spans="2:2" ht="15.75">
      <c r="B206" s="9"/>
    </row>
    <row r="207" spans="2:2" ht="15.75">
      <c r="B207" s="9"/>
    </row>
    <row r="208" spans="2:2" ht="15.75">
      <c r="B208" s="9"/>
    </row>
    <row r="209" spans="2:2" ht="15.75">
      <c r="B209" s="9"/>
    </row>
    <row r="210" spans="2:2" ht="15.75">
      <c r="B210" s="9"/>
    </row>
    <row r="211" spans="2:2" ht="15.75">
      <c r="B211" s="9"/>
    </row>
    <row r="212" spans="2:2" ht="15.75">
      <c r="B212" s="9"/>
    </row>
    <row r="213" spans="2:2" ht="15.75">
      <c r="B213" s="9"/>
    </row>
    <row r="214" spans="2:2" ht="15.75">
      <c r="B214" s="9"/>
    </row>
    <row r="215" spans="2:2" ht="15.75">
      <c r="B215" s="9"/>
    </row>
    <row r="216" spans="2:2" ht="15.75">
      <c r="B216" s="9"/>
    </row>
    <row r="217" spans="2:2" ht="15.75">
      <c r="B217" s="9"/>
    </row>
    <row r="218" spans="2:2" ht="15.75">
      <c r="B218" s="9"/>
    </row>
    <row r="219" spans="2:2" ht="15.75">
      <c r="B219" s="9"/>
    </row>
    <row r="220" spans="2:2" ht="15.75">
      <c r="B220" s="9"/>
    </row>
    <row r="221" spans="2:2" ht="15.75">
      <c r="B221" s="9"/>
    </row>
    <row r="222" spans="2:2" ht="15.75">
      <c r="B222" s="9"/>
    </row>
    <row r="223" spans="2:2" ht="15.75">
      <c r="B223" s="9"/>
    </row>
    <row r="224" spans="2:2" ht="15.75">
      <c r="B224" s="9"/>
    </row>
    <row r="225" spans="2:2" ht="15.75">
      <c r="B225" s="9"/>
    </row>
    <row r="226" spans="2:2" ht="15.75">
      <c r="B226" s="9"/>
    </row>
    <row r="227" spans="2:2" ht="15.75">
      <c r="B227" s="9"/>
    </row>
    <row r="228" spans="2:2" ht="15.75">
      <c r="B228" s="9"/>
    </row>
    <row r="229" spans="2:2" ht="15.75">
      <c r="B229" s="9"/>
    </row>
    <row r="230" spans="2:2" ht="15.75">
      <c r="B230" s="9"/>
    </row>
    <row r="231" spans="2:2" ht="15.75">
      <c r="B231" s="9"/>
    </row>
    <row r="232" spans="2:2" ht="15.75">
      <c r="B232" s="9"/>
    </row>
    <row r="233" spans="2:2" ht="15.75">
      <c r="B233" s="9"/>
    </row>
    <row r="234" spans="2:2" ht="15.75">
      <c r="B234" s="9"/>
    </row>
    <row r="235" spans="2:2" ht="15.75">
      <c r="B235" s="9"/>
    </row>
    <row r="236" spans="2:2" ht="15.75">
      <c r="B236" s="9"/>
    </row>
    <row r="237" spans="2:2" ht="15.75">
      <c r="B237" s="9"/>
    </row>
    <row r="238" spans="2:2" ht="15.75">
      <c r="B238" s="9"/>
    </row>
    <row r="239" spans="2:2" ht="15.75">
      <c r="B239" s="9"/>
    </row>
    <row r="240" spans="2:2" ht="15.75">
      <c r="B240" s="9"/>
    </row>
    <row r="241" spans="2:2" ht="15.75">
      <c r="B241" s="9"/>
    </row>
    <row r="242" spans="2:2" ht="15.75">
      <c r="B242" s="9"/>
    </row>
    <row r="243" spans="2:2" ht="15.75">
      <c r="B243" s="9"/>
    </row>
    <row r="244" spans="2:2" ht="15.75">
      <c r="B244" s="9"/>
    </row>
    <row r="245" spans="2:2" ht="15.75">
      <c r="B245" s="9"/>
    </row>
    <row r="246" spans="2:2" ht="15.75">
      <c r="B246" s="9"/>
    </row>
    <row r="247" spans="2:2" ht="15.75">
      <c r="B247" s="9"/>
    </row>
    <row r="248" spans="2:2" ht="15.75">
      <c r="B248" s="9"/>
    </row>
    <row r="249" spans="2:2" ht="15.75">
      <c r="B249" s="9"/>
    </row>
    <row r="250" spans="2:2" ht="15.75">
      <c r="B250" s="9"/>
    </row>
    <row r="251" spans="2:2" ht="15.75">
      <c r="B251" s="9"/>
    </row>
    <row r="252" spans="2:2" ht="15.75">
      <c r="B252" s="9"/>
    </row>
    <row r="253" spans="2:2" ht="15.75">
      <c r="B253" s="9"/>
    </row>
    <row r="254" spans="2:2" ht="15.75">
      <c r="B254" s="9"/>
    </row>
    <row r="255" spans="2:2" ht="15.75">
      <c r="B255" s="9"/>
    </row>
    <row r="256" spans="2:2" ht="15.75">
      <c r="B256" s="9"/>
    </row>
    <row r="257" spans="2:2" ht="15.75">
      <c r="B257" s="9"/>
    </row>
    <row r="258" spans="2:2" ht="15.75">
      <c r="B258" s="9"/>
    </row>
    <row r="259" spans="2:2" ht="15.75">
      <c r="B259" s="9"/>
    </row>
    <row r="260" spans="2:2" ht="15.75">
      <c r="B260" s="9"/>
    </row>
    <row r="261" spans="2:2" ht="15.75">
      <c r="B261" s="9"/>
    </row>
    <row r="262" spans="2:2" ht="15.75">
      <c r="B262" s="9"/>
    </row>
    <row r="263" spans="2:2" ht="15.75">
      <c r="B263" s="9"/>
    </row>
    <row r="264" spans="2:2" ht="15.75">
      <c r="B264" s="9"/>
    </row>
    <row r="265" spans="2:2" ht="15.75">
      <c r="B265" s="9"/>
    </row>
    <row r="266" spans="2:2" ht="15.75">
      <c r="B266" s="9"/>
    </row>
    <row r="267" spans="2:2" ht="15.75">
      <c r="B267" s="9"/>
    </row>
    <row r="268" spans="2:2" ht="15.75">
      <c r="B268" s="9"/>
    </row>
    <row r="269" spans="2:2" ht="15.75">
      <c r="B269" s="9"/>
    </row>
    <row r="270" spans="2:2" ht="15.75">
      <c r="B270" s="9"/>
    </row>
    <row r="271" spans="2:2" ht="15.75">
      <c r="B271" s="9"/>
    </row>
    <row r="272" spans="2:2" ht="15.75">
      <c r="B272" s="9"/>
    </row>
    <row r="273" spans="2:2" ht="15.75">
      <c r="B273" s="9"/>
    </row>
    <row r="274" spans="2:2" ht="15.75">
      <c r="B274" s="9"/>
    </row>
    <row r="275" spans="2:2" ht="15.75">
      <c r="B275" s="9"/>
    </row>
    <row r="276" spans="2:2" ht="15.75">
      <c r="B276" s="9"/>
    </row>
    <row r="277" spans="2:2" ht="15.75">
      <c r="B277" s="9"/>
    </row>
    <row r="278" spans="2:2" ht="15.75">
      <c r="B278" s="9"/>
    </row>
    <row r="279" spans="2:2" ht="15.75">
      <c r="B279" s="9"/>
    </row>
    <row r="280" spans="2:2" ht="15.75">
      <c r="B280" s="9"/>
    </row>
    <row r="281" spans="2:2" ht="15.75">
      <c r="B281" s="9"/>
    </row>
    <row r="282" spans="2:2" ht="15.75">
      <c r="B282" s="9"/>
    </row>
    <row r="283" spans="2:2" ht="15.75">
      <c r="B283" s="9"/>
    </row>
    <row r="284" spans="2:2" ht="15.75">
      <c r="B284" s="9"/>
    </row>
    <row r="285" spans="2:2" ht="15.75">
      <c r="B285" s="9"/>
    </row>
    <row r="286" spans="2:2" ht="15.75">
      <c r="B286" s="9"/>
    </row>
    <row r="287" spans="2:2" ht="15.75">
      <c r="B287" s="9"/>
    </row>
    <row r="288" spans="2:2" ht="15.75">
      <c r="B288" s="9"/>
    </row>
    <row r="289" spans="2:2" ht="15.75">
      <c r="B289" s="9"/>
    </row>
    <row r="290" spans="2:2" ht="15.75">
      <c r="B290" s="9"/>
    </row>
    <row r="291" spans="2:2" ht="15.75">
      <c r="B291" s="9"/>
    </row>
    <row r="292" spans="2:2" ht="15.75">
      <c r="B292" s="9"/>
    </row>
    <row r="293" spans="2:2" ht="15.75">
      <c r="B293" s="9"/>
    </row>
    <row r="294" spans="2:2" ht="15.75">
      <c r="B294" s="9"/>
    </row>
    <row r="295" spans="2:2" ht="15.75">
      <c r="B295" s="9"/>
    </row>
    <row r="296" spans="2:2" ht="15.75">
      <c r="B296" s="9"/>
    </row>
    <row r="297" spans="2:2" ht="15.75">
      <c r="B297" s="9"/>
    </row>
    <row r="298" spans="2:2" ht="15.75">
      <c r="B298" s="9"/>
    </row>
    <row r="299" spans="2:2" ht="15.75">
      <c r="B299" s="9"/>
    </row>
    <row r="300" spans="2:2" ht="15.75">
      <c r="B300" s="9"/>
    </row>
    <row r="301" spans="2:2" ht="15.75">
      <c r="B301" s="9"/>
    </row>
    <row r="302" spans="2:2" ht="15.75">
      <c r="B302" s="9"/>
    </row>
    <row r="303" spans="2:2" ht="15.75">
      <c r="B303" s="9"/>
    </row>
    <row r="304" spans="2:2" ht="15.75">
      <c r="B304" s="9"/>
    </row>
    <row r="305" spans="2:2" ht="15.75">
      <c r="B305" s="9"/>
    </row>
    <row r="306" spans="2:2" ht="15.75">
      <c r="B306" s="9"/>
    </row>
    <row r="307" spans="2:2" ht="15.75">
      <c r="B307" s="9"/>
    </row>
    <row r="308" spans="2:2" ht="15.75">
      <c r="B308" s="9"/>
    </row>
    <row r="309" spans="2:2" ht="15.75">
      <c r="B309" s="9"/>
    </row>
    <row r="310" spans="2:2" ht="15.75">
      <c r="B310" s="9"/>
    </row>
    <row r="311" spans="2:2" ht="15.75">
      <c r="B311" s="9"/>
    </row>
    <row r="312" spans="2:2" ht="15.75">
      <c r="B312" s="9"/>
    </row>
    <row r="313" spans="2:2" ht="15.75">
      <c r="B313" s="9"/>
    </row>
    <row r="314" spans="2:2" ht="15.75">
      <c r="B314" s="9"/>
    </row>
    <row r="315" spans="2:2" ht="15.75">
      <c r="B315" s="9"/>
    </row>
    <row r="316" spans="2:2" ht="15.75">
      <c r="B316" s="9"/>
    </row>
    <row r="317" spans="2:2" ht="15.75">
      <c r="B317" s="9"/>
    </row>
    <row r="318" spans="2:2" ht="15.75">
      <c r="B318" s="9"/>
    </row>
    <row r="319" spans="2:2" ht="15.75">
      <c r="B319" s="9"/>
    </row>
    <row r="320" spans="2:2" ht="15.75">
      <c r="B320" s="9"/>
    </row>
    <row r="321" spans="2:2" ht="15.75">
      <c r="B321" s="9"/>
    </row>
    <row r="322" spans="2:2" ht="15.75">
      <c r="B322" s="9"/>
    </row>
    <row r="323" spans="2:2" ht="15.75">
      <c r="B323" s="9"/>
    </row>
    <row r="324" spans="2:2" ht="15.75">
      <c r="B324" s="9"/>
    </row>
    <row r="325" spans="2:2" ht="15.75">
      <c r="B325" s="9"/>
    </row>
    <row r="326" spans="2:2" ht="15.75">
      <c r="B326" s="9"/>
    </row>
    <row r="327" spans="2:2" ht="15.75">
      <c r="B327" s="9"/>
    </row>
    <row r="328" spans="2:2" ht="15.75">
      <c r="B328" s="9"/>
    </row>
    <row r="329" spans="2:2" ht="15.75">
      <c r="B329" s="9"/>
    </row>
    <row r="330" spans="2:2" ht="15.75">
      <c r="B330" s="9"/>
    </row>
    <row r="331" spans="2:2" ht="15.75">
      <c r="B331" s="9"/>
    </row>
    <row r="332" spans="2:2" ht="15.75">
      <c r="B332" s="9"/>
    </row>
    <row r="333" spans="2:2" ht="15.75">
      <c r="B333" s="9"/>
    </row>
    <row r="334" spans="2:2" ht="15.75">
      <c r="B334" s="9"/>
    </row>
    <row r="335" spans="2:2" ht="15.75">
      <c r="B335" s="9"/>
    </row>
    <row r="336" spans="2:2" ht="15.75">
      <c r="B336" s="9"/>
    </row>
    <row r="337" spans="2:2" ht="15.75">
      <c r="B337" s="9"/>
    </row>
    <row r="338" spans="2:2" ht="15.75">
      <c r="B338" s="9"/>
    </row>
    <row r="339" spans="2:2" ht="15.75">
      <c r="B339" s="9"/>
    </row>
    <row r="340" spans="2:2" ht="15.75">
      <c r="B340" s="9"/>
    </row>
    <row r="341" spans="2:2" ht="15.75">
      <c r="B341" s="9"/>
    </row>
    <row r="342" spans="2:2" ht="15.75">
      <c r="B342" s="9"/>
    </row>
    <row r="343" spans="2:2" ht="15.75">
      <c r="B343" s="9"/>
    </row>
    <row r="344" spans="2:2" ht="15.75">
      <c r="B344" s="9"/>
    </row>
    <row r="345" spans="2:2" ht="15.75">
      <c r="B345" s="9"/>
    </row>
    <row r="346" spans="2:2" ht="15.75">
      <c r="B346" s="9"/>
    </row>
    <row r="347" spans="2:2" ht="15.75">
      <c r="B347" s="9"/>
    </row>
    <row r="348" spans="2:2" ht="15.75">
      <c r="B348" s="9"/>
    </row>
    <row r="349" spans="2:2" ht="15.75">
      <c r="B349" s="9"/>
    </row>
    <row r="350" spans="2:2" ht="15.75">
      <c r="B350" s="9"/>
    </row>
    <row r="351" spans="2:2" ht="15.75">
      <c r="B351" s="9"/>
    </row>
    <row r="352" spans="2:2" ht="15.75">
      <c r="B352" s="9"/>
    </row>
    <row r="353" spans="2:2" ht="15.75">
      <c r="B353" s="9"/>
    </row>
    <row r="354" spans="2:2" ht="15.75">
      <c r="B354" s="9"/>
    </row>
    <row r="355" spans="2:2" ht="15.75">
      <c r="B355" s="9"/>
    </row>
    <row r="356" spans="2:2" ht="15.75">
      <c r="B356" s="9"/>
    </row>
    <row r="357" spans="2:2" ht="15.75">
      <c r="B357" s="9"/>
    </row>
    <row r="358" spans="2:2" ht="15.75">
      <c r="B358" s="9"/>
    </row>
    <row r="359" spans="2:2" ht="15.75">
      <c r="B359" s="9"/>
    </row>
    <row r="360" spans="2:2" ht="15.75">
      <c r="B360" s="9"/>
    </row>
    <row r="361" spans="2:2" ht="15.75">
      <c r="B361" s="9"/>
    </row>
    <row r="362" spans="2:2" ht="15.75">
      <c r="B362" s="9"/>
    </row>
    <row r="363" spans="2:2" ht="15.75">
      <c r="B363" s="9"/>
    </row>
    <row r="364" spans="2:2" ht="15.75">
      <c r="B364" s="9"/>
    </row>
    <row r="365" spans="2:2" ht="15.75">
      <c r="B365" s="9"/>
    </row>
    <row r="366" spans="2:2" ht="15.75">
      <c r="B366" s="9"/>
    </row>
    <row r="367" spans="2:2" ht="15.75">
      <c r="B367" s="9"/>
    </row>
    <row r="368" spans="2:2" ht="15.75">
      <c r="B368" s="9"/>
    </row>
    <row r="369" spans="2:2" ht="15.75">
      <c r="B369" s="9"/>
    </row>
    <row r="370" spans="2:2" ht="15.75">
      <c r="B370" s="9"/>
    </row>
    <row r="371" spans="2:2" ht="15.75">
      <c r="B371" s="9"/>
    </row>
    <row r="372" spans="2:2" ht="15.75">
      <c r="B372" s="9"/>
    </row>
    <row r="373" spans="2:2" ht="15.75">
      <c r="B373" s="9"/>
    </row>
    <row r="374" spans="2:2" ht="15.75">
      <c r="B374" s="9"/>
    </row>
    <row r="375" spans="2:2" ht="15.75">
      <c r="B375" s="9"/>
    </row>
    <row r="376" spans="2:2" ht="15.75">
      <c r="B376" s="9"/>
    </row>
    <row r="377" spans="2:2" ht="15.75">
      <c r="B377" s="9"/>
    </row>
    <row r="378" spans="2:2" ht="15.75">
      <c r="B378" s="9"/>
    </row>
    <row r="379" spans="2:2" ht="15.75">
      <c r="B379" s="9"/>
    </row>
    <row r="380" spans="2:2" ht="15.75">
      <c r="B380" s="9"/>
    </row>
    <row r="381" spans="2:2" ht="15.75">
      <c r="B381" s="9"/>
    </row>
    <row r="382" spans="2:2" ht="15.75">
      <c r="B382" s="9"/>
    </row>
    <row r="383" spans="2:2" ht="15.75">
      <c r="B383" s="9"/>
    </row>
    <row r="384" spans="2:2" ht="15.75">
      <c r="B384" s="9"/>
    </row>
    <row r="385" spans="2:2" ht="15.75">
      <c r="B385" s="9"/>
    </row>
    <row r="386" spans="2:2" ht="15.75">
      <c r="B386" s="9"/>
    </row>
    <row r="387" spans="2:2" ht="15.75">
      <c r="B387" s="9"/>
    </row>
    <row r="388" spans="2:2" ht="15.75">
      <c r="B388" s="9"/>
    </row>
    <row r="389" spans="2:2" ht="15.75">
      <c r="B389" s="9"/>
    </row>
    <row r="390" spans="2:2" ht="15.75">
      <c r="B390" s="9"/>
    </row>
    <row r="391" spans="2:2" ht="15.75">
      <c r="B391" s="9"/>
    </row>
    <row r="392" spans="2:2" ht="15.75">
      <c r="B392" s="9"/>
    </row>
    <row r="393" spans="2:2" ht="15.75">
      <c r="B393" s="9"/>
    </row>
    <row r="394" spans="2:2" ht="15.75">
      <c r="B394" s="9"/>
    </row>
    <row r="395" spans="2:2" ht="15.75">
      <c r="B395" s="9"/>
    </row>
    <row r="396" spans="2:2" ht="15.75">
      <c r="B396" s="9"/>
    </row>
    <row r="397" spans="2:2" ht="15.75">
      <c r="B397" s="9"/>
    </row>
    <row r="398" spans="2:2" ht="15.75">
      <c r="B398" s="9"/>
    </row>
    <row r="399" spans="2:2" ht="15.75">
      <c r="B399" s="9"/>
    </row>
    <row r="400" spans="2:2" ht="15.75">
      <c r="B400" s="9"/>
    </row>
    <row r="401" spans="2:2" ht="15.75">
      <c r="B401" s="9"/>
    </row>
    <row r="402" spans="2:2" ht="15.75">
      <c r="B402" s="9"/>
    </row>
    <row r="403" spans="2:2" ht="15.75">
      <c r="B403" s="9"/>
    </row>
    <row r="404" spans="2:2" ht="15.75">
      <c r="B404" s="9"/>
    </row>
    <row r="405" spans="2:2" ht="15.75">
      <c r="B405" s="9"/>
    </row>
    <row r="406" spans="2:2" ht="15.75">
      <c r="B406" s="9"/>
    </row>
    <row r="407" spans="2:2" ht="15.75">
      <c r="B407" s="9"/>
    </row>
    <row r="408" spans="2:2" ht="15.75">
      <c r="B408" s="9"/>
    </row>
    <row r="409" spans="2:2" ht="15.75">
      <c r="B409" s="9"/>
    </row>
    <row r="410" spans="2:2" ht="15.75">
      <c r="B410" s="9"/>
    </row>
    <row r="411" spans="2:2" ht="15.75">
      <c r="B411" s="9"/>
    </row>
    <row r="412" spans="2:2" ht="15.75">
      <c r="B412" s="9"/>
    </row>
    <row r="413" spans="2:2" ht="15.75">
      <c r="B413" s="9"/>
    </row>
    <row r="414" spans="2:2" ht="15.75">
      <c r="B414" s="9"/>
    </row>
    <row r="415" spans="2:2" ht="15.75">
      <c r="B415" s="9"/>
    </row>
    <row r="416" spans="2:2" ht="15.75">
      <c r="B416" s="9"/>
    </row>
    <row r="417" spans="2:2" ht="15.75">
      <c r="B417" s="9"/>
    </row>
    <row r="418" spans="2:2" ht="15.75">
      <c r="B418" s="9"/>
    </row>
    <row r="419" spans="2:2" ht="15.75">
      <c r="B419" s="9"/>
    </row>
    <row r="420" spans="2:2" ht="15.75">
      <c r="B420" s="9"/>
    </row>
    <row r="421" spans="2:2" ht="15.75">
      <c r="B421" s="9"/>
    </row>
    <row r="422" spans="2:2" ht="15.75">
      <c r="B422" s="9"/>
    </row>
    <row r="423" spans="2:2" ht="15.75">
      <c r="B423" s="9"/>
    </row>
    <row r="424" spans="2:2" ht="15.75">
      <c r="B424" s="9"/>
    </row>
    <row r="425" spans="2:2" ht="15.75">
      <c r="B425" s="9"/>
    </row>
    <row r="426" spans="2:2" ht="15.75">
      <c r="B426" s="9"/>
    </row>
    <row r="427" spans="2:2" ht="15.75">
      <c r="B427" s="9"/>
    </row>
    <row r="428" spans="2:2" ht="15.75">
      <c r="B428" s="9"/>
    </row>
    <row r="429" spans="2:2" ht="15.75">
      <c r="B429" s="9"/>
    </row>
    <row r="430" spans="2:2" ht="15.75">
      <c r="B430" s="9"/>
    </row>
    <row r="431" spans="2:2" ht="15.75">
      <c r="B431" s="9"/>
    </row>
    <row r="432" spans="2:2" ht="15.75">
      <c r="B432" s="9"/>
    </row>
    <row r="433" spans="2:2" ht="15.75">
      <c r="B433" s="9"/>
    </row>
    <row r="434" spans="2:2" ht="15.75">
      <c r="B434" s="9"/>
    </row>
    <row r="435" spans="2:2" ht="15.75">
      <c r="B435" s="9"/>
    </row>
    <row r="436" spans="2:2" ht="15.75">
      <c r="B436" s="9"/>
    </row>
    <row r="437" spans="2:2" ht="15.75">
      <c r="B437" s="9"/>
    </row>
    <row r="438" spans="2:2" ht="15.75">
      <c r="B438" s="9"/>
    </row>
    <row r="439" spans="2:2" ht="15.75">
      <c r="B439" s="9"/>
    </row>
    <row r="440" spans="2:2" ht="15.75">
      <c r="B440" s="9"/>
    </row>
    <row r="441" spans="2:2" ht="15.75">
      <c r="B441" s="9"/>
    </row>
    <row r="442" spans="2:2" ht="15.75">
      <c r="B442" s="9"/>
    </row>
    <row r="443" spans="2:2" ht="15.75">
      <c r="B443" s="9"/>
    </row>
    <row r="444" spans="2:2" ht="15.75">
      <c r="B444" s="9"/>
    </row>
    <row r="445" spans="2:2" ht="15.75">
      <c r="B445" s="9"/>
    </row>
    <row r="446" spans="2:2" ht="15.75">
      <c r="B446" s="9"/>
    </row>
    <row r="447" spans="2:2" ht="15.75">
      <c r="B447" s="9"/>
    </row>
    <row r="448" spans="2:2" ht="15.75">
      <c r="B448" s="9"/>
    </row>
    <row r="449" spans="2:2" ht="15.75">
      <c r="B449" s="9"/>
    </row>
    <row r="450" spans="2:2" ht="15.75">
      <c r="B450" s="9"/>
    </row>
    <row r="451" spans="2:2" ht="15.75">
      <c r="B451" s="9"/>
    </row>
    <row r="452" spans="2:2" ht="15.75">
      <c r="B452" s="9"/>
    </row>
  </sheetData>
  <mergeCells count="1">
    <mergeCell ref="A1:B1"/>
  </mergeCells>
  <phoneticPr fontId="3" type="noConversion"/>
  <pageMargins left="0.9055118110236221" right="0" top="0.98425196850393704" bottom="0.98425196850393704" header="0.47244094488188981" footer="0.51181102362204722"/>
  <pageSetup paperSize="9" orientation="portrait" horizontalDpi="300" verticalDpi="300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/>
  <dimension ref="A1:J24"/>
  <sheetViews>
    <sheetView workbookViewId="0">
      <selection sqref="A1:J19"/>
    </sheetView>
  </sheetViews>
  <sheetFormatPr defaultRowHeight="12.75"/>
  <cols>
    <col min="3" max="3" width="13.5703125" customWidth="1"/>
    <col min="4" max="4" width="11.140625" customWidth="1"/>
    <col min="5" max="5" width="4.7109375" customWidth="1"/>
    <col min="9" max="9" width="2.5703125" customWidth="1"/>
    <col min="10" max="10" width="9.28515625" customWidth="1"/>
  </cols>
  <sheetData>
    <row r="1" spans="1:10" ht="30.75" customHeight="1" thickBot="1">
      <c r="A1" s="908" t="s">
        <v>162</v>
      </c>
      <c r="B1" s="909"/>
      <c r="C1" s="909"/>
      <c r="D1" s="909"/>
      <c r="E1" s="909"/>
      <c r="F1" s="909"/>
      <c r="G1" s="909"/>
      <c r="H1" s="909"/>
      <c r="I1" s="909"/>
      <c r="J1" s="910"/>
    </row>
    <row r="2" spans="1:10" ht="0.75" customHeight="1">
      <c r="A2" s="220"/>
      <c r="B2" s="227"/>
      <c r="C2" s="221"/>
      <c r="D2" s="221"/>
      <c r="E2" s="221"/>
      <c r="F2" s="221"/>
      <c r="G2" s="221"/>
      <c r="H2" s="221"/>
      <c r="I2" s="221"/>
      <c r="J2" s="222"/>
    </row>
    <row r="3" spans="1:10" ht="1.5" customHeight="1">
      <c r="A3" s="220"/>
      <c r="B3" s="221"/>
      <c r="C3" s="221"/>
      <c r="D3" s="221"/>
      <c r="E3" s="221"/>
      <c r="F3" s="221"/>
      <c r="G3" s="221"/>
      <c r="H3" s="221"/>
      <c r="I3" s="221"/>
      <c r="J3" s="222"/>
    </row>
    <row r="4" spans="1:10" ht="1.5" customHeight="1">
      <c r="A4" s="220"/>
      <c r="B4" s="221"/>
      <c r="C4" s="221"/>
      <c r="D4" s="221"/>
      <c r="E4" s="221"/>
      <c r="F4" s="221"/>
      <c r="G4" s="221"/>
      <c r="H4" s="221"/>
      <c r="I4" s="221"/>
      <c r="J4" s="222"/>
    </row>
    <row r="5" spans="1:10" ht="1.5" customHeight="1">
      <c r="A5" s="220"/>
      <c r="B5" s="221"/>
      <c r="C5" s="221"/>
      <c r="D5" s="221"/>
      <c r="E5" s="221"/>
      <c r="F5" s="221"/>
      <c r="G5" s="221"/>
      <c r="H5" s="221"/>
      <c r="I5" s="221"/>
      <c r="J5" s="222"/>
    </row>
    <row r="6" spans="1:10" ht="1.5" customHeight="1">
      <c r="A6" s="220"/>
      <c r="B6" s="221"/>
      <c r="C6" s="221"/>
      <c r="D6" s="221"/>
      <c r="E6" s="221"/>
      <c r="F6" s="221"/>
      <c r="G6" s="221"/>
      <c r="H6" s="221"/>
      <c r="I6" s="221"/>
      <c r="J6" s="222"/>
    </row>
    <row r="7" spans="1:10" ht="13.5" thickBot="1">
      <c r="A7" s="220"/>
      <c r="B7" s="221"/>
      <c r="C7" s="221"/>
      <c r="D7" s="221"/>
      <c r="E7" s="221"/>
      <c r="F7" s="221"/>
      <c r="G7" s="221"/>
      <c r="H7" s="221"/>
      <c r="I7" s="221"/>
      <c r="J7" s="222"/>
    </row>
    <row r="8" spans="1:10" ht="23.25" customHeight="1">
      <c r="A8" s="900" t="s">
        <v>356</v>
      </c>
      <c r="B8" s="901"/>
      <c r="C8" s="901"/>
      <c r="D8" s="901"/>
      <c r="E8" s="901"/>
      <c r="F8" s="901"/>
      <c r="G8" s="901"/>
      <c r="H8" s="901"/>
      <c r="I8" s="901"/>
      <c r="J8" s="902"/>
    </row>
    <row r="9" spans="1:10">
      <c r="A9" s="220"/>
      <c r="B9" s="221"/>
      <c r="C9" s="221"/>
      <c r="D9" s="221"/>
      <c r="E9" s="221"/>
      <c r="F9" s="221"/>
      <c r="G9" s="221"/>
      <c r="H9" s="221"/>
      <c r="I9" s="221"/>
      <c r="J9" s="222"/>
    </row>
    <row r="10" spans="1:10">
      <c r="A10" s="223"/>
      <c r="B10" s="95" t="s">
        <v>80</v>
      </c>
      <c r="C10" s="94"/>
      <c r="D10" s="94"/>
      <c r="E10" s="221"/>
      <c r="F10" s="96"/>
      <c r="G10" s="95" t="s">
        <v>81</v>
      </c>
      <c r="H10" s="96"/>
      <c r="I10" s="96"/>
      <c r="J10" s="224"/>
    </row>
    <row r="11" spans="1:10">
      <c r="A11" s="903" t="s">
        <v>82</v>
      </c>
      <c r="B11" s="904"/>
      <c r="C11" s="904"/>
      <c r="D11" s="307">
        <v>12918</v>
      </c>
      <c r="E11" s="221"/>
      <c r="F11" s="905" t="s">
        <v>163</v>
      </c>
      <c r="G11" s="904"/>
      <c r="H11" s="904"/>
      <c r="I11" s="904"/>
      <c r="J11" s="309">
        <v>12918</v>
      </c>
    </row>
    <row r="12" spans="1:10" ht="13.5" thickBot="1">
      <c r="A12" s="906" t="s">
        <v>83</v>
      </c>
      <c r="B12" s="907"/>
      <c r="C12" s="907"/>
      <c r="D12" s="308">
        <v>2971</v>
      </c>
      <c r="E12" s="225"/>
      <c r="F12" s="396" t="s">
        <v>184</v>
      </c>
      <c r="G12" s="225"/>
      <c r="H12" s="225"/>
      <c r="I12" s="225"/>
      <c r="J12" s="226">
        <v>2971</v>
      </c>
    </row>
    <row r="13" spans="1:10">
      <c r="A13" s="398"/>
      <c r="B13" s="93"/>
      <c r="C13" s="93"/>
      <c r="D13" s="93"/>
      <c r="E13" s="93"/>
      <c r="F13" s="93"/>
      <c r="G13" s="93"/>
      <c r="H13" s="93"/>
      <c r="I13" s="93"/>
      <c r="J13" s="397"/>
    </row>
    <row r="14" spans="1:10" ht="13.5" thickBot="1">
      <c r="A14" s="399"/>
      <c r="B14" s="93"/>
      <c r="C14" s="93"/>
      <c r="D14" s="93"/>
      <c r="E14" s="93"/>
      <c r="F14" s="93"/>
      <c r="G14" s="93"/>
      <c r="H14" s="93"/>
      <c r="I14" s="93"/>
      <c r="J14" s="226"/>
    </row>
    <row r="15" spans="1:10" ht="23.25" customHeight="1">
      <c r="A15" s="900" t="s">
        <v>357</v>
      </c>
      <c r="B15" s="901"/>
      <c r="C15" s="901"/>
      <c r="D15" s="901"/>
      <c r="E15" s="901"/>
      <c r="F15" s="901"/>
      <c r="G15" s="901"/>
      <c r="H15" s="901"/>
      <c r="I15" s="901"/>
      <c r="J15" s="902"/>
    </row>
    <row r="16" spans="1:10">
      <c r="A16" s="220"/>
      <c r="B16" s="221"/>
      <c r="C16" s="221"/>
      <c r="D16" s="221"/>
      <c r="E16" s="221"/>
      <c r="F16" s="221"/>
      <c r="G16" s="221"/>
      <c r="H16" s="221"/>
      <c r="I16" s="221"/>
      <c r="J16" s="222"/>
    </row>
    <row r="17" spans="1:10">
      <c r="A17" s="223"/>
      <c r="B17" s="95" t="s">
        <v>80</v>
      </c>
      <c r="C17" s="94"/>
      <c r="D17" s="94"/>
      <c r="E17" s="221"/>
      <c r="F17" s="96"/>
      <c r="G17" s="95" t="s">
        <v>81</v>
      </c>
      <c r="H17" s="96"/>
      <c r="I17" s="96"/>
      <c r="J17" s="224"/>
    </row>
    <row r="18" spans="1:10">
      <c r="A18" s="903" t="s">
        <v>82</v>
      </c>
      <c r="B18" s="904"/>
      <c r="C18" s="904"/>
      <c r="D18" s="307">
        <v>5600</v>
      </c>
      <c r="E18" s="221"/>
      <c r="F18" s="905" t="s">
        <v>163</v>
      </c>
      <c r="G18" s="904"/>
      <c r="H18" s="904"/>
      <c r="I18" s="904"/>
      <c r="J18" s="309"/>
    </row>
    <row r="19" spans="1:10" ht="13.5" thickBot="1">
      <c r="A19" s="906" t="s">
        <v>83</v>
      </c>
      <c r="B19" s="907"/>
      <c r="C19" s="907"/>
      <c r="D19" s="308"/>
      <c r="E19" s="225"/>
      <c r="F19" s="396" t="s">
        <v>184</v>
      </c>
      <c r="G19" s="225"/>
      <c r="H19" s="225"/>
      <c r="I19" s="225"/>
      <c r="J19" s="226"/>
    </row>
    <row r="20" spans="1:10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93"/>
      <c r="B24" s="93"/>
      <c r="C24" s="93"/>
      <c r="D24" s="93"/>
      <c r="E24" s="93"/>
      <c r="F24" s="93"/>
      <c r="G24" s="93"/>
      <c r="H24" s="93"/>
      <c r="I24" s="93"/>
      <c r="J24" s="93"/>
    </row>
  </sheetData>
  <mergeCells count="9">
    <mergeCell ref="A15:J15"/>
    <mergeCell ref="A18:C18"/>
    <mergeCell ref="F18:I18"/>
    <mergeCell ref="A19:C19"/>
    <mergeCell ref="A1:J1"/>
    <mergeCell ref="A11:C11"/>
    <mergeCell ref="A12:C12"/>
    <mergeCell ref="F11:I11"/>
    <mergeCell ref="A8:J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T886"/>
  <sheetViews>
    <sheetView topLeftCell="A58" workbookViewId="0">
      <selection sqref="A1:P71"/>
    </sheetView>
  </sheetViews>
  <sheetFormatPr defaultRowHeight="12.75"/>
  <cols>
    <col min="1" max="1" width="7.140625" customWidth="1"/>
    <col min="2" max="2" width="23.7109375" customWidth="1"/>
    <col min="3" max="3" width="11.42578125" style="167" customWidth="1"/>
    <col min="4" max="4" width="9.7109375" style="167" customWidth="1"/>
    <col min="5" max="5" width="9.5703125" style="167" customWidth="1"/>
    <col min="6" max="6" width="10.28515625" style="167" customWidth="1"/>
    <col min="7" max="7" width="12.5703125" style="167" customWidth="1"/>
    <col min="8" max="8" width="10.5703125" style="167" customWidth="1"/>
    <col min="9" max="9" width="10.28515625" style="167" customWidth="1"/>
    <col min="10" max="10" width="10.140625" style="167" customWidth="1"/>
    <col min="11" max="11" width="12.7109375" style="167" customWidth="1"/>
    <col min="12" max="12" width="12.28515625" style="167" customWidth="1"/>
    <col min="13" max="13" width="10.28515625" style="167" customWidth="1"/>
    <col min="14" max="14" width="11.7109375" style="167" customWidth="1"/>
    <col min="15" max="15" width="8.7109375" style="167" hidden="1" customWidth="1"/>
    <col min="16" max="16" width="0.28515625" style="167" customWidth="1"/>
    <col min="17" max="17" width="9.140625" style="167"/>
    <col min="18" max="18" width="10" style="167" customWidth="1"/>
    <col min="19" max="20" width="9.140625" style="167"/>
  </cols>
  <sheetData>
    <row r="1" spans="1:20" ht="29.25" customHeight="1" thickBot="1">
      <c r="A1" s="879" t="s">
        <v>424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913"/>
      <c r="P1" s="914"/>
    </row>
    <row r="2" spans="1:20" ht="13.5" customHeight="1">
      <c r="C2" s="424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8"/>
      <c r="O2" s="414"/>
      <c r="P2" s="414"/>
    </row>
    <row r="3" spans="1:20" ht="57.75" customHeight="1">
      <c r="A3" s="523" t="s">
        <v>249</v>
      </c>
      <c r="B3" s="487" t="s">
        <v>250</v>
      </c>
      <c r="C3" s="186" t="s">
        <v>251</v>
      </c>
      <c r="D3" s="186" t="s">
        <v>252</v>
      </c>
      <c r="E3" s="186" t="s">
        <v>144</v>
      </c>
      <c r="F3" s="186" t="s">
        <v>254</v>
      </c>
      <c r="G3" s="186" t="s">
        <v>255</v>
      </c>
      <c r="H3" s="186" t="s">
        <v>145</v>
      </c>
      <c r="I3" s="186" t="s">
        <v>253</v>
      </c>
      <c r="J3" s="186" t="s">
        <v>532</v>
      </c>
      <c r="K3" s="186" t="s">
        <v>146</v>
      </c>
      <c r="L3" s="188" t="s">
        <v>56</v>
      </c>
      <c r="M3"/>
      <c r="N3"/>
      <c r="O3"/>
      <c r="P3"/>
      <c r="Q3"/>
      <c r="R3"/>
      <c r="S3"/>
      <c r="T3"/>
    </row>
    <row r="4" spans="1:20" ht="24.75" customHeight="1">
      <c r="A4" s="917" t="s">
        <v>195</v>
      </c>
      <c r="B4" s="918"/>
      <c r="C4" s="417"/>
      <c r="D4" s="417"/>
      <c r="E4" s="417"/>
      <c r="F4" s="417"/>
      <c r="G4" s="417"/>
      <c r="H4" s="417"/>
      <c r="I4" s="417"/>
      <c r="J4" s="417"/>
      <c r="K4" s="417"/>
      <c r="L4" s="418"/>
      <c r="M4"/>
      <c r="N4"/>
      <c r="O4"/>
      <c r="P4"/>
      <c r="Q4"/>
      <c r="R4"/>
      <c r="S4"/>
      <c r="T4"/>
    </row>
    <row r="5" spans="1:20" ht="24.75" customHeight="1">
      <c r="A5" s="535" t="s">
        <v>263</v>
      </c>
      <c r="B5" s="726" t="s">
        <v>452</v>
      </c>
      <c r="C5" s="734">
        <f>SUM('5.a.sz. melléklet'!C6)</f>
        <v>17145</v>
      </c>
      <c r="D5" s="417"/>
      <c r="E5" s="417"/>
      <c r="F5" s="417"/>
      <c r="G5" s="417"/>
      <c r="H5" s="725">
        <f>SUM('5.a.sz. melléklet'!H6)</f>
        <v>5600</v>
      </c>
      <c r="I5" s="417"/>
      <c r="J5" s="417"/>
      <c r="K5" s="417"/>
      <c r="L5" s="418">
        <f>SUM(C5:K5)</f>
        <v>22745</v>
      </c>
      <c r="M5"/>
      <c r="N5"/>
      <c r="O5"/>
      <c r="P5"/>
      <c r="Q5"/>
      <c r="R5"/>
      <c r="S5"/>
      <c r="T5"/>
    </row>
    <row r="6" spans="1:20" ht="15" customHeight="1">
      <c r="A6" s="524" t="s">
        <v>264</v>
      </c>
      <c r="B6" s="185" t="s">
        <v>125</v>
      </c>
      <c r="C6" s="275"/>
      <c r="D6" s="275">
        <f>SUM('5.a.sz. melléklet'!D7)</f>
        <v>508500</v>
      </c>
      <c r="E6" s="275"/>
      <c r="F6" s="275"/>
      <c r="G6" s="274"/>
      <c r="H6" s="274"/>
      <c r="I6" s="274"/>
      <c r="J6" s="274"/>
      <c r="K6" s="274"/>
      <c r="L6" s="273">
        <f t="shared" ref="L6:L21" si="0">SUM(C6:K6)</f>
        <v>508500</v>
      </c>
      <c r="M6" s="2"/>
      <c r="N6" s="2"/>
      <c r="O6"/>
      <c r="P6"/>
      <c r="Q6"/>
      <c r="R6"/>
      <c r="S6"/>
      <c r="T6"/>
    </row>
    <row r="7" spans="1:20" ht="21" customHeight="1">
      <c r="A7" s="524" t="s">
        <v>275</v>
      </c>
      <c r="B7" s="185" t="s">
        <v>324</v>
      </c>
      <c r="C7" s="275">
        <f>SUM('5.a.sz. melléklet'!C8)</f>
        <v>13800</v>
      </c>
      <c r="D7" s="275"/>
      <c r="E7" s="275"/>
      <c r="F7" s="275"/>
      <c r="G7" s="274">
        <f>SUM('5.a.sz. melléklet'!G8)</f>
        <v>8074</v>
      </c>
      <c r="H7" s="274">
        <f>SUM('5.a.sz. melléklet'!H8)</f>
        <v>12918</v>
      </c>
      <c r="I7" s="274">
        <f>'5. sz.melléklet'!D35</f>
        <v>38400</v>
      </c>
      <c r="J7" s="274"/>
      <c r="K7" s="274"/>
      <c r="L7" s="273">
        <f t="shared" si="0"/>
        <v>73192</v>
      </c>
      <c r="M7" s="2"/>
      <c r="N7" s="2"/>
      <c r="O7"/>
      <c r="P7"/>
      <c r="Q7"/>
      <c r="R7"/>
      <c r="S7"/>
      <c r="T7"/>
    </row>
    <row r="8" spans="1:20" ht="24.75" customHeight="1">
      <c r="A8" s="524" t="s">
        <v>345</v>
      </c>
      <c r="B8" s="185" t="s">
        <v>346</v>
      </c>
      <c r="C8" s="275"/>
      <c r="D8" s="275"/>
      <c r="E8" s="275">
        <f>'5. sz.melléklet'!D13</f>
        <v>113826</v>
      </c>
      <c r="F8" s="275"/>
      <c r="G8" s="274"/>
      <c r="H8" s="274"/>
      <c r="I8" s="274"/>
      <c r="J8" s="274"/>
      <c r="K8" s="274"/>
      <c r="L8" s="273">
        <f t="shared" si="0"/>
        <v>113826</v>
      </c>
      <c r="M8" s="2"/>
      <c r="N8" s="2"/>
      <c r="O8"/>
      <c r="P8"/>
      <c r="Q8"/>
      <c r="R8"/>
      <c r="S8"/>
      <c r="T8"/>
    </row>
    <row r="9" spans="1:20" ht="13.5" customHeight="1">
      <c r="A9" s="535" t="s">
        <v>325</v>
      </c>
      <c r="B9" s="534" t="s">
        <v>326</v>
      </c>
      <c r="C9" s="275"/>
      <c r="D9" s="275"/>
      <c r="E9" s="275"/>
      <c r="F9" s="275"/>
      <c r="G9" s="274"/>
      <c r="H9" s="274"/>
      <c r="I9" s="274"/>
      <c r="J9" s="274"/>
      <c r="K9" s="274"/>
      <c r="L9" s="273">
        <f t="shared" si="0"/>
        <v>0</v>
      </c>
      <c r="M9" s="2"/>
      <c r="N9" s="2"/>
      <c r="O9"/>
      <c r="P9"/>
      <c r="Q9"/>
      <c r="R9"/>
      <c r="S9"/>
      <c r="T9"/>
    </row>
    <row r="10" spans="1:20" ht="19.5" customHeight="1">
      <c r="A10" s="524" t="s">
        <v>289</v>
      </c>
      <c r="B10" s="185" t="s">
        <v>179</v>
      </c>
      <c r="C10" s="271">
        <v>16811</v>
      </c>
      <c r="D10" s="272"/>
      <c r="E10" s="272"/>
      <c r="F10" s="272"/>
      <c r="G10" s="272"/>
      <c r="H10" s="272"/>
      <c r="I10" s="272"/>
      <c r="J10" s="272"/>
      <c r="K10" s="272"/>
      <c r="L10" s="273">
        <f t="shared" si="0"/>
        <v>16811</v>
      </c>
      <c r="M10"/>
      <c r="N10"/>
      <c r="O10"/>
      <c r="P10"/>
      <c r="Q10"/>
      <c r="R10"/>
      <c r="S10"/>
      <c r="T10"/>
    </row>
    <row r="11" spans="1:20" ht="19.5" customHeight="1">
      <c r="A11" s="524" t="s">
        <v>290</v>
      </c>
      <c r="B11" s="185" t="s">
        <v>323</v>
      </c>
      <c r="C11" s="271"/>
      <c r="D11" s="272"/>
      <c r="E11" s="272"/>
      <c r="F11" s="272"/>
      <c r="G11" s="272"/>
      <c r="H11" s="272"/>
      <c r="I11" s="272"/>
      <c r="J11" s="272"/>
      <c r="K11" s="272"/>
      <c r="L11" s="273">
        <f t="shared" si="0"/>
        <v>0</v>
      </c>
      <c r="M11"/>
      <c r="N11"/>
      <c r="O11"/>
      <c r="P11"/>
      <c r="Q11"/>
      <c r="R11"/>
      <c r="S11"/>
      <c r="T11"/>
    </row>
    <row r="12" spans="1:20" ht="15" customHeight="1">
      <c r="A12" s="524" t="s">
        <v>281</v>
      </c>
      <c r="B12" s="185" t="s">
        <v>343</v>
      </c>
      <c r="C12" s="275"/>
      <c r="D12" s="275"/>
      <c r="E12" s="275"/>
      <c r="F12" s="275"/>
      <c r="G12" s="274"/>
      <c r="H12" s="274"/>
      <c r="I12" s="274"/>
      <c r="J12" s="274"/>
      <c r="K12" s="274"/>
      <c r="L12" s="273">
        <f t="shared" si="0"/>
        <v>0</v>
      </c>
      <c r="M12" s="2"/>
      <c r="N12" s="2"/>
      <c r="O12"/>
      <c r="P12"/>
      <c r="Q12"/>
      <c r="R12"/>
      <c r="S12"/>
      <c r="T12"/>
    </row>
    <row r="13" spans="1:20" ht="15.75" customHeight="1">
      <c r="A13" s="524" t="s">
        <v>292</v>
      </c>
      <c r="B13" s="185" t="s">
        <v>293</v>
      </c>
      <c r="C13" s="275">
        <f>SUM('5.a.sz. melléklet'!C16)</f>
        <v>910</v>
      </c>
      <c r="D13" s="275"/>
      <c r="E13" s="275"/>
      <c r="F13" s="275"/>
      <c r="G13" s="274"/>
      <c r="H13" s="274"/>
      <c r="I13" s="274"/>
      <c r="J13" s="274"/>
      <c r="K13" s="274"/>
      <c r="L13" s="273">
        <f t="shared" si="0"/>
        <v>910</v>
      </c>
      <c r="M13" s="2"/>
      <c r="N13" s="2"/>
      <c r="O13"/>
      <c r="P13"/>
      <c r="Q13"/>
      <c r="R13"/>
      <c r="S13"/>
      <c r="T13"/>
    </row>
    <row r="14" spans="1:20" ht="15.75" customHeight="1">
      <c r="A14" s="524" t="s">
        <v>344</v>
      </c>
      <c r="B14" s="185" t="s">
        <v>122</v>
      </c>
      <c r="C14" s="275">
        <f>SUM('5.a.sz. melléklet'!C17)</f>
        <v>980</v>
      </c>
      <c r="D14" s="275"/>
      <c r="E14" s="275"/>
      <c r="F14" s="275"/>
      <c r="G14" s="274"/>
      <c r="H14" s="274"/>
      <c r="I14" s="274"/>
      <c r="J14" s="274"/>
      <c r="K14" s="274"/>
      <c r="L14" s="273">
        <f t="shared" si="0"/>
        <v>980</v>
      </c>
      <c r="M14" s="2"/>
      <c r="N14" s="2"/>
      <c r="O14"/>
      <c r="P14"/>
      <c r="Q14"/>
      <c r="R14"/>
      <c r="S14"/>
      <c r="T14"/>
    </row>
    <row r="15" spans="1:20" ht="15.75" customHeight="1">
      <c r="A15" s="524" t="s">
        <v>298</v>
      </c>
      <c r="B15" s="185" t="s">
        <v>181</v>
      </c>
      <c r="C15" s="275"/>
      <c r="D15" s="275"/>
      <c r="E15" s="275"/>
      <c r="F15" s="275">
        <f>SUM('5.a.sz. melléklet'!F18)</f>
        <v>9120</v>
      </c>
      <c r="G15" s="274"/>
      <c r="H15" s="274"/>
      <c r="I15" s="274"/>
      <c r="J15" s="274"/>
      <c r="K15" s="274"/>
      <c r="L15" s="273">
        <f t="shared" si="0"/>
        <v>9120</v>
      </c>
      <c r="M15" s="2"/>
      <c r="N15" s="2"/>
      <c r="O15"/>
      <c r="P15"/>
      <c r="Q15"/>
      <c r="R15"/>
      <c r="S15"/>
      <c r="T15"/>
    </row>
    <row r="16" spans="1:20" ht="15.75" customHeight="1">
      <c r="A16" s="524" t="s">
        <v>299</v>
      </c>
      <c r="B16" s="185" t="s">
        <v>361</v>
      </c>
      <c r="C16" s="275"/>
      <c r="D16" s="275"/>
      <c r="E16" s="275"/>
      <c r="F16" s="275">
        <f>SUM('5.a.sz. melléklet'!F19)</f>
        <v>335</v>
      </c>
      <c r="G16" s="274"/>
      <c r="H16" s="274"/>
      <c r="I16" s="274"/>
      <c r="J16" s="274"/>
      <c r="K16" s="274"/>
      <c r="L16" s="273">
        <f t="shared" si="0"/>
        <v>335</v>
      </c>
      <c r="M16" s="2"/>
      <c r="N16" s="2"/>
      <c r="O16"/>
      <c r="P16"/>
      <c r="Q16"/>
      <c r="R16"/>
      <c r="S16"/>
      <c r="T16"/>
    </row>
    <row r="17" spans="1:20" ht="15.75" customHeight="1">
      <c r="A17" s="524" t="s">
        <v>302</v>
      </c>
      <c r="B17" s="185" t="s">
        <v>303</v>
      </c>
      <c r="C17" s="275">
        <f>SUM('5.a.sz. melléklet'!C20)</f>
        <v>635</v>
      </c>
      <c r="D17" s="275"/>
      <c r="E17" s="275"/>
      <c r="F17" s="275"/>
      <c r="G17" s="274"/>
      <c r="H17" s="274"/>
      <c r="I17" s="274"/>
      <c r="J17" s="274"/>
      <c r="K17" s="274"/>
      <c r="L17" s="273">
        <f>SUM(C17:K17)</f>
        <v>635</v>
      </c>
      <c r="M17" s="2"/>
      <c r="N17" s="2"/>
      <c r="O17"/>
      <c r="P17"/>
      <c r="Q17"/>
      <c r="R17"/>
      <c r="S17"/>
      <c r="T17"/>
    </row>
    <row r="18" spans="1:20" ht="15" customHeight="1">
      <c r="A18" s="524" t="s">
        <v>318</v>
      </c>
      <c r="B18" s="185" t="s">
        <v>121</v>
      </c>
      <c r="C18" s="275"/>
      <c r="D18" s="275"/>
      <c r="E18" s="275"/>
      <c r="F18" s="275"/>
      <c r="G18" s="274"/>
      <c r="H18" s="274"/>
      <c r="I18" s="274"/>
      <c r="J18" s="274">
        <f>'5. sz.melléklet'!D43</f>
        <v>280681</v>
      </c>
      <c r="K18" s="274">
        <v>100000</v>
      </c>
      <c r="L18" s="273">
        <f t="shared" si="0"/>
        <v>380681</v>
      </c>
      <c r="M18" s="2"/>
      <c r="N18" s="2"/>
      <c r="O18"/>
      <c r="P18"/>
      <c r="Q18"/>
      <c r="R18"/>
      <c r="S18"/>
      <c r="T18"/>
    </row>
    <row r="19" spans="1:20" ht="15" customHeight="1">
      <c r="A19" s="524" t="s">
        <v>441</v>
      </c>
      <c r="B19" s="185" t="s">
        <v>448</v>
      </c>
      <c r="C19" s="275">
        <f>SUM('5.a.sz. melléklet'!C22)</f>
        <v>18447</v>
      </c>
      <c r="D19" s="275"/>
      <c r="E19" s="275"/>
      <c r="F19" s="275"/>
      <c r="G19" s="274"/>
      <c r="H19" s="274"/>
      <c r="I19" s="274"/>
      <c r="J19" s="274"/>
      <c r="K19" s="274"/>
      <c r="L19" s="273">
        <f t="shared" si="0"/>
        <v>18447</v>
      </c>
      <c r="M19" s="2"/>
      <c r="N19" s="2"/>
      <c r="O19"/>
      <c r="P19"/>
      <c r="Q19"/>
      <c r="R19"/>
      <c r="S19"/>
      <c r="T19"/>
    </row>
    <row r="20" spans="1:20" ht="15" customHeight="1">
      <c r="A20" s="524" t="s">
        <v>304</v>
      </c>
      <c r="B20" s="185" t="s">
        <v>126</v>
      </c>
      <c r="C20" s="275">
        <f>SUM('5.a.sz. melléklet'!C23)</f>
        <v>762</v>
      </c>
      <c r="D20" s="275"/>
      <c r="E20" s="275"/>
      <c r="F20" s="275"/>
      <c r="G20" s="275"/>
      <c r="H20" s="275"/>
      <c r="I20" s="275"/>
      <c r="J20" s="275"/>
      <c r="K20" s="275"/>
      <c r="L20" s="273">
        <f t="shared" si="0"/>
        <v>762</v>
      </c>
      <c r="M20" s="2"/>
      <c r="N20" s="2"/>
      <c r="O20"/>
      <c r="P20"/>
      <c r="Q20"/>
      <c r="R20"/>
      <c r="S20"/>
      <c r="T20"/>
    </row>
    <row r="21" spans="1:20" ht="15" customHeight="1" thickBot="1">
      <c r="A21" s="525"/>
      <c r="B21" s="171"/>
      <c r="C21" s="276"/>
      <c r="D21" s="276"/>
      <c r="E21" s="276"/>
      <c r="F21" s="276"/>
      <c r="G21" s="277"/>
      <c r="H21" s="277"/>
      <c r="I21" s="277"/>
      <c r="J21" s="277"/>
      <c r="K21" s="277"/>
      <c r="L21" s="273">
        <f t="shared" si="0"/>
        <v>0</v>
      </c>
      <c r="M21" s="2"/>
      <c r="N21" s="2"/>
      <c r="O21"/>
      <c r="P21"/>
      <c r="Q21"/>
      <c r="R21"/>
      <c r="S21"/>
      <c r="T21"/>
    </row>
    <row r="22" spans="1:20" s="175" customFormat="1" ht="21.75" thickBot="1">
      <c r="A22" s="526"/>
      <c r="B22" s="173" t="s">
        <v>108</v>
      </c>
      <c r="C22" s="278">
        <f t="shared" ref="C22:I22" si="1">SUM(C5:C20)</f>
        <v>69490</v>
      </c>
      <c r="D22" s="278">
        <f t="shared" si="1"/>
        <v>508500</v>
      </c>
      <c r="E22" s="278">
        <f t="shared" si="1"/>
        <v>113826</v>
      </c>
      <c r="F22" s="278">
        <f t="shared" si="1"/>
        <v>9455</v>
      </c>
      <c r="G22" s="278">
        <f t="shared" si="1"/>
        <v>8074</v>
      </c>
      <c r="H22" s="278">
        <f t="shared" si="1"/>
        <v>18518</v>
      </c>
      <c r="I22" s="278">
        <f t="shared" si="1"/>
        <v>38400</v>
      </c>
      <c r="J22" s="278">
        <f>SUM(J9:J20)</f>
        <v>280681</v>
      </c>
      <c r="K22" s="278">
        <f>SUM(K9:K20)</f>
        <v>100000</v>
      </c>
      <c r="L22" s="279">
        <f>SUM(L5:L21)</f>
        <v>1146944</v>
      </c>
      <c r="M22" s="174"/>
      <c r="N22" s="176"/>
      <c r="O22" s="174"/>
    </row>
    <row r="23" spans="1:20" ht="6" customHeight="1">
      <c r="A23" s="419"/>
      <c r="B23" s="85"/>
      <c r="C23" s="425"/>
      <c r="D23" s="274"/>
      <c r="E23" s="274"/>
      <c r="F23" s="274"/>
      <c r="G23" s="274"/>
      <c r="H23" s="274"/>
      <c r="I23" s="274"/>
      <c r="J23" s="274"/>
      <c r="K23" s="274"/>
      <c r="L23" s="552"/>
      <c r="M23" s="549"/>
      <c r="N23" s="543"/>
      <c r="O23" s="414"/>
      <c r="P23" s="414"/>
    </row>
    <row r="24" spans="1:20" ht="15.75">
      <c r="A24" s="915" t="s">
        <v>198</v>
      </c>
      <c r="B24" s="916"/>
      <c r="C24" s="426"/>
      <c r="D24" s="274"/>
      <c r="E24" s="274"/>
      <c r="F24" s="274"/>
      <c r="G24" s="274"/>
      <c r="H24" s="274"/>
      <c r="I24" s="274"/>
      <c r="J24" s="274"/>
      <c r="K24" s="274"/>
      <c r="L24" s="552"/>
      <c r="M24" s="549"/>
      <c r="N24" s="543"/>
      <c r="O24" s="414"/>
      <c r="P24" s="414"/>
    </row>
    <row r="25" spans="1:20" ht="15" customHeight="1">
      <c r="A25" s="524" t="s">
        <v>285</v>
      </c>
      <c r="B25" s="185" t="s">
        <v>286</v>
      </c>
      <c r="C25" s="275">
        <f>SUM('5.a.sz. melléklet'!C11)</f>
        <v>0</v>
      </c>
      <c r="D25" s="275">
        <f>SUM('5.a.sz. melléklet'!D11)</f>
        <v>5400</v>
      </c>
      <c r="E25" s="275"/>
      <c r="F25" s="275">
        <f>SUM('5.a.sz. melléklet'!F11)</f>
        <v>7320</v>
      </c>
      <c r="G25" s="274"/>
      <c r="H25" s="274"/>
      <c r="I25" s="274"/>
      <c r="J25" s="274"/>
      <c r="K25" s="274"/>
      <c r="L25" s="273">
        <f>SUM(C25:K25)</f>
        <v>12720</v>
      </c>
      <c r="M25" s="2"/>
      <c r="N25" s="2"/>
      <c r="O25" s="2"/>
      <c r="P25"/>
      <c r="Q25"/>
      <c r="R25"/>
      <c r="S25"/>
      <c r="T25"/>
    </row>
    <row r="26" spans="1:20" ht="15" customHeight="1">
      <c r="A26" s="568" t="s">
        <v>287</v>
      </c>
      <c r="B26" s="185" t="s">
        <v>288</v>
      </c>
      <c r="C26" s="275">
        <f>SUM('5.a.sz. melléklet'!C12)</f>
        <v>900</v>
      </c>
      <c r="D26" s="275"/>
      <c r="E26" s="275"/>
      <c r="F26" s="275"/>
      <c r="G26" s="275"/>
      <c r="H26" s="275"/>
      <c r="I26" s="275"/>
      <c r="J26" s="275"/>
      <c r="K26" s="275"/>
      <c r="L26" s="569">
        <f>SUM(C26:K26)</f>
        <v>900</v>
      </c>
      <c r="M26" s="2"/>
      <c r="N26" s="2"/>
      <c r="O26" s="2"/>
      <c r="P26"/>
      <c r="Q26"/>
      <c r="R26"/>
      <c r="S26"/>
      <c r="T26"/>
    </row>
    <row r="27" spans="1:20" s="110" customFormat="1" ht="13.5" thickBot="1">
      <c r="A27" s="544"/>
      <c r="B27" s="545"/>
      <c r="C27" s="546"/>
      <c r="D27" s="547"/>
      <c r="E27" s="547"/>
      <c r="F27" s="547"/>
      <c r="G27" s="547"/>
      <c r="H27" s="547"/>
      <c r="I27" s="548"/>
      <c r="J27" s="548"/>
      <c r="K27" s="548"/>
      <c r="L27" s="553"/>
      <c r="M27" s="551"/>
      <c r="N27" s="554"/>
      <c r="O27" s="108"/>
    </row>
    <row r="28" spans="1:20" ht="22.5" thickBot="1">
      <c r="A28" s="172"/>
      <c r="B28" s="173" t="s">
        <v>108</v>
      </c>
      <c r="C28" s="278">
        <f>SUM(C25:C27)</f>
        <v>900</v>
      </c>
      <c r="D28" s="278">
        <f t="shared" ref="D28:K28" si="2">SUM(D23:D25)</f>
        <v>5400</v>
      </c>
      <c r="E28" s="278">
        <f t="shared" si="2"/>
        <v>0</v>
      </c>
      <c r="F28" s="278">
        <f t="shared" si="2"/>
        <v>7320</v>
      </c>
      <c r="G28" s="278">
        <f t="shared" si="2"/>
        <v>0</v>
      </c>
      <c r="H28" s="278">
        <f t="shared" si="2"/>
        <v>0</v>
      </c>
      <c r="I28" s="278">
        <f t="shared" si="2"/>
        <v>0</v>
      </c>
      <c r="J28" s="278">
        <f t="shared" si="2"/>
        <v>0</v>
      </c>
      <c r="K28" s="278">
        <f t="shared" si="2"/>
        <v>0</v>
      </c>
      <c r="L28" s="279">
        <f>SUM(C28:K28)</f>
        <v>13620</v>
      </c>
      <c r="M28" s="542"/>
      <c r="N28" s="543">
        <f>SUM(L22+L28)</f>
        <v>1160564</v>
      </c>
      <c r="O28" s="209"/>
      <c r="P28" s="209"/>
    </row>
    <row r="29" spans="1:20">
      <c r="A29" s="539"/>
      <c r="B29" s="540"/>
      <c r="C29" s="541"/>
      <c r="D29" s="542"/>
      <c r="E29" s="542"/>
      <c r="F29" s="542"/>
      <c r="G29" s="542"/>
      <c r="H29" s="542"/>
      <c r="I29" s="542"/>
      <c r="J29" s="542"/>
      <c r="K29" s="542"/>
      <c r="L29" s="542"/>
      <c r="M29" s="542"/>
      <c r="N29" s="543"/>
      <c r="O29" s="209"/>
      <c r="P29" s="209"/>
    </row>
    <row r="30" spans="1:20" s="99" customFormat="1" ht="62.25" customHeight="1">
      <c r="A30" s="506" t="s">
        <v>257</v>
      </c>
      <c r="B30" s="207" t="s">
        <v>258</v>
      </c>
      <c r="C30" s="518" t="s">
        <v>10</v>
      </c>
      <c r="D30" s="208" t="s">
        <v>259</v>
      </c>
      <c r="E30" s="208" t="s">
        <v>118</v>
      </c>
      <c r="F30" s="208" t="s">
        <v>260</v>
      </c>
      <c r="G30" s="208" t="s">
        <v>138</v>
      </c>
      <c r="H30" s="208" t="s">
        <v>137</v>
      </c>
      <c r="I30" s="208" t="s">
        <v>261</v>
      </c>
      <c r="J30" s="208" t="s">
        <v>355</v>
      </c>
      <c r="K30" s="208" t="s">
        <v>119</v>
      </c>
      <c r="L30" s="208" t="s">
        <v>158</v>
      </c>
      <c r="M30" s="208" t="s">
        <v>61</v>
      </c>
      <c r="N30" s="210" t="s">
        <v>22</v>
      </c>
      <c r="O30" s="206"/>
      <c r="P30" s="206"/>
      <c r="Q30" s="206"/>
      <c r="R30" s="206"/>
    </row>
    <row r="31" spans="1:20">
      <c r="A31" s="919" t="s">
        <v>195</v>
      </c>
      <c r="B31" s="920"/>
      <c r="S31"/>
      <c r="T31"/>
    </row>
    <row r="32" spans="1:20" s="504" customFormat="1" ht="13.5" customHeight="1">
      <c r="A32" s="507" t="s">
        <v>263</v>
      </c>
      <c r="B32" s="505" t="s">
        <v>3</v>
      </c>
      <c r="C32" s="519">
        <f>SUM('6. sz.melléklet'!C5)</f>
        <v>12815</v>
      </c>
      <c r="D32" s="512">
        <f>SUM('6. sz.melléklet'!D5)</f>
        <v>4835</v>
      </c>
      <c r="E32" s="512">
        <f>SUM('6. sz.melléklet'!E5)</f>
        <v>29470</v>
      </c>
      <c r="F32" s="512"/>
      <c r="G32" s="512"/>
      <c r="H32" s="512"/>
      <c r="I32" s="513">
        <f>SUM('6. sz.melléklet'!I5)</f>
        <v>6750</v>
      </c>
      <c r="J32" s="513"/>
      <c r="K32" s="513"/>
      <c r="L32" s="513"/>
      <c r="M32" s="513"/>
      <c r="N32" s="514">
        <f>SUM(C32:M32)</f>
        <v>53870</v>
      </c>
    </row>
    <row r="33" spans="1:14" s="504" customFormat="1" ht="13.5" customHeight="1">
      <c r="A33" s="507" t="s">
        <v>275</v>
      </c>
      <c r="B33" s="505" t="s">
        <v>282</v>
      </c>
      <c r="C33" s="519"/>
      <c r="D33" s="512"/>
      <c r="E33" s="512">
        <f>SUM('6. sz.melléklet'!E6)</f>
        <v>35150</v>
      </c>
      <c r="F33" s="512"/>
      <c r="G33" s="512">
        <f>'6.a.sz. melléklet'!E28</f>
        <v>144218</v>
      </c>
      <c r="H33" s="512">
        <f>SUM('6. sz.melléklet'!H6)</f>
        <v>35340</v>
      </c>
      <c r="I33" s="513"/>
      <c r="J33" s="513"/>
      <c r="K33" s="513"/>
      <c r="L33" s="513"/>
      <c r="M33" s="513"/>
      <c r="N33" s="514">
        <f t="shared" ref="N33:N60" si="3">SUM(C33:M33)</f>
        <v>214708</v>
      </c>
    </row>
    <row r="34" spans="1:14" s="504" customFormat="1" ht="13.5" customHeight="1">
      <c r="A34" s="507" t="s">
        <v>325</v>
      </c>
      <c r="B34" s="505" t="s">
        <v>326</v>
      </c>
      <c r="C34" s="519"/>
      <c r="D34" s="512"/>
      <c r="E34" s="512"/>
      <c r="F34" s="512"/>
      <c r="G34" s="512"/>
      <c r="H34" s="512"/>
      <c r="I34" s="513"/>
      <c r="J34" s="513"/>
      <c r="K34" s="513"/>
      <c r="L34" s="513"/>
      <c r="M34" s="513">
        <f>'13.sz.melléklet'!E13+'14.sz.melléklet'!E15+'15.sz.melléklet'!D14+'16.sz. melléklet'!D15</f>
        <v>359414</v>
      </c>
      <c r="N34" s="514">
        <f t="shared" si="3"/>
        <v>359414</v>
      </c>
    </row>
    <row r="35" spans="1:14" s="110" customFormat="1" ht="21.75" customHeight="1">
      <c r="A35" s="508" t="s">
        <v>289</v>
      </c>
      <c r="B35" s="427" t="s">
        <v>182</v>
      </c>
      <c r="C35" s="520"/>
      <c r="D35" s="428"/>
      <c r="E35" s="428">
        <f>SUM('6. sz.melléklet'!E12)</f>
        <v>8052</v>
      </c>
      <c r="F35" s="428"/>
      <c r="G35" s="428"/>
      <c r="H35" s="428"/>
      <c r="I35" s="429"/>
      <c r="J35" s="429"/>
      <c r="K35" s="429"/>
      <c r="L35" s="429"/>
      <c r="M35" s="429"/>
      <c r="N35" s="514">
        <f t="shared" si="3"/>
        <v>8052</v>
      </c>
    </row>
    <row r="36" spans="1:14" s="110" customFormat="1" ht="21.75" customHeight="1">
      <c r="A36" s="508" t="s">
        <v>290</v>
      </c>
      <c r="B36" s="427" t="s">
        <v>291</v>
      </c>
      <c r="C36" s="520"/>
      <c r="D36" s="428"/>
      <c r="E36" s="428">
        <f>SUM('6. sz.melléklet'!E13)</f>
        <v>895</v>
      </c>
      <c r="F36" s="428"/>
      <c r="G36" s="428"/>
      <c r="H36" s="428"/>
      <c r="I36" s="429"/>
      <c r="J36" s="429"/>
      <c r="K36" s="429"/>
      <c r="L36" s="429"/>
      <c r="M36" s="429"/>
      <c r="N36" s="514">
        <f t="shared" si="3"/>
        <v>895</v>
      </c>
    </row>
    <row r="37" spans="1:14" s="110" customFormat="1" ht="21.75" customHeight="1">
      <c r="A37" s="508" t="s">
        <v>316</v>
      </c>
      <c r="B37" s="427" t="s">
        <v>2</v>
      </c>
      <c r="C37" s="521"/>
      <c r="D37" s="430"/>
      <c r="E37" s="430">
        <f>SUM('6. sz.melléklet'!E14)</f>
        <v>15240</v>
      </c>
      <c r="F37" s="430"/>
      <c r="G37" s="430"/>
      <c r="H37" s="430"/>
      <c r="I37" s="429"/>
      <c r="J37" s="429"/>
      <c r="K37" s="429"/>
      <c r="L37" s="429"/>
      <c r="M37" s="429"/>
      <c r="N37" s="514">
        <f t="shared" si="3"/>
        <v>15240</v>
      </c>
    </row>
    <row r="38" spans="1:14" s="110" customFormat="1" ht="21.75" customHeight="1">
      <c r="A38" s="508" t="s">
        <v>317</v>
      </c>
      <c r="B38" s="427" t="s">
        <v>183</v>
      </c>
      <c r="C38" s="522"/>
      <c r="D38" s="430"/>
      <c r="E38" s="431">
        <f>SUM('6. sz.melléklet'!E15)</f>
        <v>1461</v>
      </c>
      <c r="F38" s="430"/>
      <c r="G38" s="430"/>
      <c r="H38" s="430"/>
      <c r="I38" s="429"/>
      <c r="J38" s="429"/>
      <c r="K38" s="429"/>
      <c r="L38" s="429"/>
      <c r="M38" s="429"/>
      <c r="N38" s="514">
        <f t="shared" si="3"/>
        <v>1461</v>
      </c>
    </row>
    <row r="39" spans="1:14" s="110" customFormat="1">
      <c r="A39" s="508" t="s">
        <v>281</v>
      </c>
      <c r="B39" s="427" t="s">
        <v>332</v>
      </c>
      <c r="C39" s="520"/>
      <c r="D39" s="428"/>
      <c r="E39" s="533"/>
      <c r="F39" s="428"/>
      <c r="G39" s="428"/>
      <c r="H39" s="428"/>
      <c r="I39" s="429"/>
      <c r="J39" s="429"/>
      <c r="K39" s="429"/>
      <c r="L39" s="429"/>
      <c r="M39" s="429"/>
      <c r="N39" s="514">
        <f t="shared" si="3"/>
        <v>0</v>
      </c>
    </row>
    <row r="40" spans="1:14" s="110" customFormat="1">
      <c r="A40" s="508" t="s">
        <v>292</v>
      </c>
      <c r="B40" s="427" t="s">
        <v>293</v>
      </c>
      <c r="C40" s="520"/>
      <c r="D40" s="428"/>
      <c r="E40" s="428">
        <f>SUM('6. sz.melléklet'!E17)</f>
        <v>1170</v>
      </c>
      <c r="F40" s="428"/>
      <c r="G40" s="428"/>
      <c r="H40" s="428"/>
      <c r="I40" s="429"/>
      <c r="J40" s="429"/>
      <c r="K40" s="429"/>
      <c r="L40" s="429"/>
      <c r="M40" s="429"/>
      <c r="N40" s="514">
        <f t="shared" si="3"/>
        <v>1170</v>
      </c>
    </row>
    <row r="41" spans="1:14" s="110" customFormat="1">
      <c r="A41" s="508" t="s">
        <v>294</v>
      </c>
      <c r="B41" s="427" t="s">
        <v>295</v>
      </c>
      <c r="C41" s="520"/>
      <c r="D41" s="428"/>
      <c r="E41" s="428">
        <f>SUM('6. sz.melléklet'!E18)</f>
        <v>19004</v>
      </c>
      <c r="F41" s="428"/>
      <c r="G41" s="428"/>
      <c r="H41" s="428"/>
      <c r="I41" s="429"/>
      <c r="J41" s="429"/>
      <c r="K41" s="429"/>
      <c r="L41" s="429"/>
      <c r="M41" s="429"/>
      <c r="N41" s="514">
        <f t="shared" si="3"/>
        <v>19004</v>
      </c>
    </row>
    <row r="42" spans="1:14" s="110" customFormat="1">
      <c r="A42" s="508" t="s">
        <v>296</v>
      </c>
      <c r="B42" s="427" t="s">
        <v>297</v>
      </c>
      <c r="C42" s="520"/>
      <c r="D42" s="428"/>
      <c r="E42" s="428"/>
      <c r="F42" s="428"/>
      <c r="G42" s="428"/>
      <c r="H42" s="428"/>
      <c r="I42" s="429"/>
      <c r="J42" s="429"/>
      <c r="K42" s="429"/>
      <c r="L42" s="429"/>
      <c r="M42" s="429"/>
      <c r="N42" s="514">
        <f t="shared" si="3"/>
        <v>0</v>
      </c>
    </row>
    <row r="43" spans="1:14" s="110" customFormat="1" ht="25.5">
      <c r="A43" s="508" t="s">
        <v>298</v>
      </c>
      <c r="B43" s="427" t="s">
        <v>124</v>
      </c>
      <c r="C43" s="520">
        <f>SUM('6. sz.melléklet'!C20)</f>
        <v>6047</v>
      </c>
      <c r="D43" s="428">
        <f>SUM('6. sz.melléklet'!D20)</f>
        <v>1681</v>
      </c>
      <c r="E43" s="428">
        <f>SUM('6. sz.melléklet'!E20)</f>
        <v>1565</v>
      </c>
      <c r="F43" s="428"/>
      <c r="G43" s="428"/>
      <c r="H43" s="428">
        <f>SUM('6. sz.melléklet'!H20)</f>
        <v>150</v>
      </c>
      <c r="I43" s="429"/>
      <c r="J43" s="429"/>
      <c r="K43" s="429"/>
      <c r="L43" s="429"/>
      <c r="M43" s="429"/>
      <c r="N43" s="514">
        <f t="shared" si="3"/>
        <v>9443</v>
      </c>
    </row>
    <row r="44" spans="1:14" s="110" customFormat="1">
      <c r="A44" s="508" t="s">
        <v>299</v>
      </c>
      <c r="B44" s="427" t="s">
        <v>123</v>
      </c>
      <c r="C44" s="520">
        <f>SUM('6. sz.melléklet'!C21)</f>
        <v>447</v>
      </c>
      <c r="D44" s="428">
        <f>SUM('6. sz.melléklet'!D21)</f>
        <v>121</v>
      </c>
      <c r="E44" s="428"/>
      <c r="F44" s="428"/>
      <c r="G44" s="428"/>
      <c r="H44" s="428"/>
      <c r="I44" s="429"/>
      <c r="J44" s="429"/>
      <c r="K44" s="429"/>
      <c r="L44" s="429"/>
      <c r="M44" s="429"/>
      <c r="N44" s="514">
        <f t="shared" si="3"/>
        <v>568</v>
      </c>
    </row>
    <row r="45" spans="1:14" s="110" customFormat="1" ht="15.75" customHeight="1">
      <c r="A45" s="508" t="s">
        <v>300</v>
      </c>
      <c r="B45" s="427" t="s">
        <v>301</v>
      </c>
      <c r="C45" s="520">
        <f>SUM('6. sz.melléklet'!C22)</f>
        <v>520</v>
      </c>
      <c r="D45" s="428">
        <f>SUM('6. sz.melléklet'!D22)</f>
        <v>140</v>
      </c>
      <c r="E45" s="428">
        <f>SUM('6. sz.melléklet'!E22)</f>
        <v>480</v>
      </c>
      <c r="F45" s="428"/>
      <c r="G45" s="428"/>
      <c r="H45" s="428"/>
      <c r="I45" s="429"/>
      <c r="J45" s="429"/>
      <c r="K45" s="429"/>
      <c r="L45" s="429"/>
      <c r="M45" s="429"/>
      <c r="N45" s="514">
        <f t="shared" si="3"/>
        <v>1140</v>
      </c>
    </row>
    <row r="46" spans="1:14" s="110" customFormat="1" ht="15.75" customHeight="1">
      <c r="A46" s="508" t="s">
        <v>339</v>
      </c>
      <c r="B46" s="427" t="s">
        <v>340</v>
      </c>
      <c r="C46" s="520"/>
      <c r="D46" s="428"/>
      <c r="E46" s="428"/>
      <c r="F46" s="428"/>
      <c r="G46" s="428"/>
      <c r="H46" s="428"/>
      <c r="I46" s="429">
        <f>SUM('6. sz.melléklet'!I23)</f>
        <v>835</v>
      </c>
      <c r="J46" s="429"/>
      <c r="K46" s="429"/>
      <c r="L46" s="429"/>
      <c r="M46" s="429"/>
      <c r="N46" s="514">
        <f t="shared" si="3"/>
        <v>835</v>
      </c>
    </row>
    <row r="47" spans="1:14" s="110" customFormat="1" ht="15.75" customHeight="1">
      <c r="A47" s="508" t="s">
        <v>341</v>
      </c>
      <c r="B47" s="427" t="s">
        <v>342</v>
      </c>
      <c r="C47" s="520"/>
      <c r="D47" s="428"/>
      <c r="E47" s="428"/>
      <c r="F47" s="428"/>
      <c r="G47" s="428"/>
      <c r="H47" s="428"/>
      <c r="I47" s="429">
        <f>'6.b.sz.melléklet'!B14</f>
        <v>1400</v>
      </c>
      <c r="J47" s="429"/>
      <c r="K47" s="429"/>
      <c r="L47" s="429"/>
      <c r="M47" s="429"/>
      <c r="N47" s="514">
        <f t="shared" si="3"/>
        <v>1400</v>
      </c>
    </row>
    <row r="48" spans="1:14" s="110" customFormat="1" ht="15.75" customHeight="1">
      <c r="A48" s="508" t="s">
        <v>302</v>
      </c>
      <c r="B48" s="427" t="s">
        <v>303</v>
      </c>
      <c r="C48" s="520"/>
      <c r="D48" s="428"/>
      <c r="E48" s="428">
        <f>SUM('6. sz.melléklet'!E25)</f>
        <v>3990</v>
      </c>
      <c r="F48" s="428"/>
      <c r="G48" s="428"/>
      <c r="H48" s="428"/>
      <c r="I48" s="429"/>
      <c r="J48" s="429"/>
      <c r="K48" s="429"/>
      <c r="L48" s="429"/>
      <c r="M48" s="429"/>
      <c r="N48" s="514">
        <f t="shared" si="3"/>
        <v>3990</v>
      </c>
    </row>
    <row r="49" spans="1:16" s="110" customFormat="1" ht="25.5">
      <c r="A49" s="515" t="s">
        <v>320</v>
      </c>
      <c r="B49" s="427" t="s">
        <v>148</v>
      </c>
      <c r="C49" s="520"/>
      <c r="D49" s="428"/>
      <c r="E49" s="428"/>
      <c r="F49" s="428"/>
      <c r="G49" s="428"/>
      <c r="H49" s="428"/>
      <c r="I49" s="429">
        <f>SUM('6. sz.melléklet'!I26)</f>
        <v>22637</v>
      </c>
      <c r="J49" s="429"/>
      <c r="K49" s="429"/>
      <c r="L49" s="429"/>
      <c r="M49" s="429"/>
      <c r="N49" s="514">
        <f t="shared" si="3"/>
        <v>22637</v>
      </c>
    </row>
    <row r="50" spans="1:16" s="110" customFormat="1" ht="25.5">
      <c r="A50" s="509" t="s">
        <v>321</v>
      </c>
      <c r="B50" s="427" t="s">
        <v>322</v>
      </c>
      <c r="C50" s="522"/>
      <c r="D50" s="430"/>
      <c r="E50" s="430"/>
      <c r="F50" s="430"/>
      <c r="G50" s="430"/>
      <c r="H50" s="430"/>
      <c r="I50" s="429"/>
      <c r="J50" s="429">
        <f>SUM('6. sz.melléklet'!J27)</f>
        <v>1750</v>
      </c>
      <c r="K50" s="429"/>
      <c r="L50" s="429"/>
      <c r="M50" s="429"/>
      <c r="N50" s="514">
        <f t="shared" si="3"/>
        <v>1750</v>
      </c>
    </row>
    <row r="51" spans="1:16" s="110" customFormat="1" ht="15.75" customHeight="1">
      <c r="A51" s="508" t="s">
        <v>441</v>
      </c>
      <c r="B51" s="427" t="s">
        <v>448</v>
      </c>
      <c r="C51" s="520"/>
      <c r="D51" s="428"/>
      <c r="E51" s="428">
        <f>SUM('6. sz.melléklet'!E31)</f>
        <v>29571</v>
      </c>
      <c r="F51" s="428"/>
      <c r="G51" s="428"/>
      <c r="H51" s="428"/>
      <c r="I51" s="429"/>
      <c r="J51" s="429"/>
      <c r="K51" s="429"/>
      <c r="L51" s="429"/>
      <c r="M51" s="429"/>
      <c r="N51" s="514">
        <f t="shared" si="3"/>
        <v>29571</v>
      </c>
    </row>
    <row r="52" spans="1:16" s="110" customFormat="1" ht="15.75" customHeight="1">
      <c r="A52" s="508" t="s">
        <v>304</v>
      </c>
      <c r="B52" s="427" t="s">
        <v>126</v>
      </c>
      <c r="C52" s="520">
        <f>SUM('6. sz.melléklet'!C32)</f>
        <v>360</v>
      </c>
      <c r="D52" s="428">
        <f>SUM('6. sz.melléklet'!D32)</f>
        <v>97</v>
      </c>
      <c r="E52" s="428">
        <f>SUM('6. sz.melléklet'!E32)</f>
        <v>1180</v>
      </c>
      <c r="F52" s="428"/>
      <c r="G52" s="428"/>
      <c r="H52" s="428"/>
      <c r="I52" s="429"/>
      <c r="J52" s="429"/>
      <c r="K52" s="429"/>
      <c r="L52" s="429"/>
      <c r="M52" s="429"/>
      <c r="N52" s="514">
        <f t="shared" si="3"/>
        <v>1637</v>
      </c>
    </row>
    <row r="53" spans="1:16" s="110" customFormat="1" ht="15.75" customHeight="1">
      <c r="A53" s="508" t="s">
        <v>305</v>
      </c>
      <c r="B53" s="427" t="s">
        <v>306</v>
      </c>
      <c r="C53" s="520"/>
      <c r="D53" s="428"/>
      <c r="E53" s="428"/>
      <c r="F53" s="428">
        <f>SUM('6. sz.melléklet'!F33)</f>
        <v>18300</v>
      </c>
      <c r="G53" s="428"/>
      <c r="H53" s="428"/>
      <c r="I53" s="429"/>
      <c r="J53" s="429"/>
      <c r="K53" s="429"/>
      <c r="L53" s="429"/>
      <c r="M53" s="429"/>
      <c r="N53" s="514">
        <f t="shared" si="3"/>
        <v>18300</v>
      </c>
    </row>
    <row r="54" spans="1:16" s="110" customFormat="1" ht="26.25" customHeight="1">
      <c r="A54" s="508" t="s">
        <v>307</v>
      </c>
      <c r="B54" s="427" t="s">
        <v>308</v>
      </c>
      <c r="C54" s="520"/>
      <c r="D54" s="428"/>
      <c r="E54" s="428"/>
      <c r="F54" s="428">
        <f>SUM('6. sz.melléklet'!F34)</f>
        <v>400</v>
      </c>
      <c r="G54" s="428"/>
      <c r="H54" s="428"/>
      <c r="I54" s="429"/>
      <c r="J54" s="429"/>
      <c r="K54" s="429"/>
      <c r="L54" s="429"/>
      <c r="M54" s="429"/>
      <c r="N54" s="514">
        <f t="shared" si="3"/>
        <v>400</v>
      </c>
    </row>
    <row r="55" spans="1:16" s="110" customFormat="1" ht="15.75" customHeight="1">
      <c r="A55" s="508" t="s">
        <v>309</v>
      </c>
      <c r="B55" s="427" t="s">
        <v>310</v>
      </c>
      <c r="C55" s="520"/>
      <c r="D55" s="428"/>
      <c r="E55" s="428"/>
      <c r="F55" s="428">
        <f>SUM('6. sz.melléklet'!F35)</f>
        <v>5250</v>
      </c>
      <c r="G55" s="428"/>
      <c r="H55" s="428"/>
      <c r="I55" s="429"/>
      <c r="J55" s="429"/>
      <c r="K55" s="429"/>
      <c r="L55" s="429"/>
      <c r="M55" s="429"/>
      <c r="N55" s="514">
        <f t="shared" si="3"/>
        <v>5250</v>
      </c>
    </row>
    <row r="56" spans="1:16" s="110" customFormat="1" ht="15.75" customHeight="1">
      <c r="A56" s="508" t="s">
        <v>311</v>
      </c>
      <c r="B56" s="427" t="s">
        <v>79</v>
      </c>
      <c r="C56" s="520"/>
      <c r="D56" s="428"/>
      <c r="E56" s="428"/>
      <c r="F56" s="428">
        <f>SUM('6. sz.melléklet'!F36)</f>
        <v>3800</v>
      </c>
      <c r="G56" s="428"/>
      <c r="H56" s="428"/>
      <c r="I56" s="429"/>
      <c r="J56" s="429"/>
      <c r="K56" s="429"/>
      <c r="L56" s="429"/>
      <c r="M56" s="429"/>
      <c r="N56" s="514">
        <f t="shared" si="3"/>
        <v>3800</v>
      </c>
    </row>
    <row r="57" spans="1:16" s="110" customFormat="1" ht="22.5" customHeight="1">
      <c r="A57" s="508" t="s">
        <v>312</v>
      </c>
      <c r="B57" s="427" t="s">
        <v>313</v>
      </c>
      <c r="C57" s="520"/>
      <c r="D57" s="428"/>
      <c r="E57" s="428"/>
      <c r="F57" s="428">
        <f>SUM('6. sz.melléklet'!F37)</f>
        <v>16500</v>
      </c>
      <c r="G57" s="428"/>
      <c r="H57" s="428"/>
      <c r="I57" s="429"/>
      <c r="J57" s="429"/>
      <c r="K57" s="429"/>
      <c r="L57" s="429"/>
      <c r="M57" s="429"/>
      <c r="N57" s="514">
        <f t="shared" si="3"/>
        <v>16500</v>
      </c>
    </row>
    <row r="58" spans="1:16" s="110" customFormat="1">
      <c r="A58" s="508" t="s">
        <v>318</v>
      </c>
      <c r="B58" s="427" t="s">
        <v>121</v>
      </c>
      <c r="C58" s="522"/>
      <c r="D58" s="430"/>
      <c r="E58" s="430"/>
      <c r="F58" s="430"/>
      <c r="G58" s="430"/>
      <c r="H58" s="430"/>
      <c r="I58" s="429"/>
      <c r="J58" s="429"/>
      <c r="K58" s="429"/>
      <c r="L58" s="429"/>
      <c r="M58" s="429">
        <v>100000</v>
      </c>
      <c r="N58" s="514">
        <f t="shared" si="3"/>
        <v>100000</v>
      </c>
    </row>
    <row r="59" spans="1:16" s="110" customFormat="1">
      <c r="A59" s="508" t="s">
        <v>319</v>
      </c>
      <c r="B59" s="427" t="s">
        <v>91</v>
      </c>
      <c r="C59" s="522"/>
      <c r="D59" s="430"/>
      <c r="E59" s="430"/>
      <c r="F59" s="430"/>
      <c r="G59" s="430"/>
      <c r="H59" s="430"/>
      <c r="I59" s="429"/>
      <c r="J59" s="429"/>
      <c r="K59" s="429">
        <f>SUM('6. sz.melléklet'!K39)</f>
        <v>76506</v>
      </c>
      <c r="L59" s="429">
        <f>SUM('6. sz.melléklet'!L39)</f>
        <v>167750</v>
      </c>
      <c r="M59" s="429"/>
      <c r="N59" s="514">
        <f t="shared" si="3"/>
        <v>244256</v>
      </c>
    </row>
    <row r="60" spans="1:16" s="110" customFormat="1" ht="13.5" thickBot="1">
      <c r="A60" s="508"/>
      <c r="B60" s="427"/>
      <c r="C60" s="522"/>
      <c r="D60" s="430"/>
      <c r="E60" s="430"/>
      <c r="F60" s="430"/>
      <c r="G60" s="430"/>
      <c r="H60" s="430"/>
      <c r="I60" s="429"/>
      <c r="J60" s="429"/>
      <c r="K60" s="429"/>
      <c r="L60" s="429"/>
      <c r="M60" s="429"/>
      <c r="N60" s="514">
        <f t="shared" si="3"/>
        <v>0</v>
      </c>
    </row>
    <row r="61" spans="1:16" s="110" customFormat="1" ht="13.5" thickBot="1">
      <c r="A61" s="510"/>
      <c r="B61" s="432"/>
      <c r="C61" s="433">
        <f t="shared" ref="C61:I61" si="4">SUM(C32:C60)</f>
        <v>20189</v>
      </c>
      <c r="D61" s="433">
        <f t="shared" si="4"/>
        <v>6874</v>
      </c>
      <c r="E61" s="433">
        <f t="shared" si="4"/>
        <v>147228</v>
      </c>
      <c r="F61" s="433">
        <f t="shared" si="4"/>
        <v>44250</v>
      </c>
      <c r="G61" s="433">
        <f t="shared" si="4"/>
        <v>144218</v>
      </c>
      <c r="H61" s="433">
        <f t="shared" si="4"/>
        <v>35490</v>
      </c>
      <c r="I61" s="433">
        <f t="shared" si="4"/>
        <v>31622</v>
      </c>
      <c r="J61" s="433">
        <f>SUM(J32:J59)</f>
        <v>1750</v>
      </c>
      <c r="K61" s="433">
        <f>SUM(K32:K60)</f>
        <v>76506</v>
      </c>
      <c r="L61" s="433">
        <f>SUM(L32:L60)</f>
        <v>167750</v>
      </c>
      <c r="M61" s="433">
        <f>SUM(M32:M60)</f>
        <v>459414</v>
      </c>
      <c r="N61" s="434">
        <f>SUM(N32:N60)</f>
        <v>1135291</v>
      </c>
      <c r="O61" s="555"/>
      <c r="P61" s="561"/>
    </row>
    <row r="62" spans="1:16" ht="11.25" customHeight="1">
      <c r="A62" s="477"/>
      <c r="B62" s="478"/>
      <c r="C62" s="480"/>
      <c r="D62" s="480"/>
      <c r="E62" s="481"/>
      <c r="F62" s="480"/>
      <c r="G62" s="480"/>
      <c r="H62" s="480"/>
      <c r="I62" s="480"/>
      <c r="J62" s="480"/>
      <c r="K62" s="480"/>
      <c r="L62" s="479"/>
      <c r="M62" s="479"/>
      <c r="N62" s="559"/>
      <c r="O62" s="556"/>
      <c r="P62" s="562"/>
    </row>
    <row r="63" spans="1:16" ht="11.25" customHeight="1">
      <c r="A63" s="911" t="s">
        <v>198</v>
      </c>
      <c r="B63" s="912"/>
      <c r="C63" s="480"/>
      <c r="D63" s="480"/>
      <c r="E63" s="481"/>
      <c r="F63" s="480"/>
      <c r="G63" s="480"/>
      <c r="H63" s="480"/>
      <c r="I63" s="480"/>
      <c r="J63" s="480"/>
      <c r="K63" s="480"/>
      <c r="L63" s="479"/>
      <c r="M63" s="479"/>
      <c r="N63" s="559"/>
      <c r="O63" s="556"/>
      <c r="P63" s="562"/>
    </row>
    <row r="64" spans="1:16" s="504" customFormat="1" ht="13.5" customHeight="1">
      <c r="A64" s="507" t="s">
        <v>283</v>
      </c>
      <c r="B64" s="505" t="s">
        <v>284</v>
      </c>
      <c r="C64" s="519"/>
      <c r="D64" s="512"/>
      <c r="E64" s="512">
        <f>SUM('6. sz.melléklet'!E8)</f>
        <v>1728</v>
      </c>
      <c r="F64" s="512"/>
      <c r="G64" s="512"/>
      <c r="H64" s="512"/>
      <c r="I64" s="513"/>
      <c r="J64" s="513"/>
      <c r="K64" s="513"/>
      <c r="L64" s="513"/>
      <c r="M64" s="513"/>
      <c r="N64" s="514">
        <f t="shared" ref="N64:N70" si="5">SUM(C64:M64)</f>
        <v>1728</v>
      </c>
      <c r="O64" s="550"/>
      <c r="P64" s="563"/>
    </row>
    <row r="65" spans="1:18" s="504" customFormat="1" ht="13.5" customHeight="1">
      <c r="A65" s="507" t="s">
        <v>285</v>
      </c>
      <c r="B65" s="505" t="s">
        <v>286</v>
      </c>
      <c r="C65" s="519">
        <f>SUM('6. sz.melléklet'!C9)</f>
        <v>6551</v>
      </c>
      <c r="D65" s="512">
        <f>SUM('6. sz.melléklet'!D9)</f>
        <v>1919</v>
      </c>
      <c r="E65" s="512">
        <f>SUM('6. sz.melléklet'!E9)</f>
        <v>6460</v>
      </c>
      <c r="F65" s="512"/>
      <c r="G65" s="512"/>
      <c r="H65" s="512"/>
      <c r="I65" s="513"/>
      <c r="J65" s="513"/>
      <c r="K65" s="513"/>
      <c r="L65" s="513"/>
      <c r="M65" s="513"/>
      <c r="N65" s="514">
        <f t="shared" si="5"/>
        <v>14930</v>
      </c>
      <c r="O65" s="550"/>
      <c r="P65" s="563"/>
    </row>
    <row r="66" spans="1:18" s="504" customFormat="1" ht="13.5" customHeight="1">
      <c r="A66" s="507" t="s">
        <v>314</v>
      </c>
      <c r="B66" s="505" t="s">
        <v>315</v>
      </c>
      <c r="C66" s="519"/>
      <c r="D66" s="512"/>
      <c r="E66" s="512">
        <f>SUM('6. sz.melléklet'!E10)</f>
        <v>5334</v>
      </c>
      <c r="F66" s="512"/>
      <c r="G66" s="512"/>
      <c r="H66" s="512"/>
      <c r="I66" s="513"/>
      <c r="J66" s="513"/>
      <c r="K66" s="513"/>
      <c r="L66" s="513"/>
      <c r="M66" s="513"/>
      <c r="N66" s="514">
        <f t="shared" si="5"/>
        <v>5334</v>
      </c>
      <c r="O66" s="550"/>
      <c r="P66" s="563"/>
    </row>
    <row r="67" spans="1:18" s="110" customFormat="1">
      <c r="A67" s="508" t="s">
        <v>287</v>
      </c>
      <c r="B67" s="427" t="s">
        <v>288</v>
      </c>
      <c r="C67" s="520">
        <f>SUM('6. sz.melléklet'!C11)</f>
        <v>480</v>
      </c>
      <c r="D67" s="428">
        <f>SUM('6. sz.melléklet'!D11)</f>
        <v>130</v>
      </c>
      <c r="E67" s="428">
        <f>SUM('6. sz.melléklet'!E11)</f>
        <v>915</v>
      </c>
      <c r="F67" s="428"/>
      <c r="G67" s="428"/>
      <c r="H67" s="428"/>
      <c r="I67" s="429"/>
      <c r="J67" s="429"/>
      <c r="K67" s="429"/>
      <c r="L67" s="429"/>
      <c r="M67" s="429"/>
      <c r="N67" s="514">
        <f t="shared" si="5"/>
        <v>1525</v>
      </c>
      <c r="O67" s="108"/>
      <c r="P67" s="564"/>
    </row>
    <row r="68" spans="1:18" s="110" customFormat="1" ht="25.5">
      <c r="A68" s="515" t="s">
        <v>333</v>
      </c>
      <c r="B68" s="427" t="s">
        <v>334</v>
      </c>
      <c r="C68" s="520"/>
      <c r="D68" s="428"/>
      <c r="E68" s="428">
        <f>SUM('6. sz.melléklet'!E28)</f>
        <v>200</v>
      </c>
      <c r="F68" s="428"/>
      <c r="G68" s="428"/>
      <c r="H68" s="428">
        <f>SUM('6. sz.melléklet'!H28)</f>
        <v>100</v>
      </c>
      <c r="I68" s="429"/>
      <c r="J68" s="429"/>
      <c r="K68" s="429"/>
      <c r="L68" s="429"/>
      <c r="M68" s="429"/>
      <c r="N68" s="514">
        <f t="shared" si="5"/>
        <v>300</v>
      </c>
    </row>
    <row r="69" spans="1:18" s="110" customFormat="1" ht="25.5">
      <c r="A69" s="515" t="s">
        <v>337</v>
      </c>
      <c r="B69" s="427" t="s">
        <v>338</v>
      </c>
      <c r="C69" s="520">
        <f>SUM('6. sz.melléklet'!C29)</f>
        <v>500</v>
      </c>
      <c r="D69" s="428">
        <f>SUM('6. sz.melléklet'!D29)</f>
        <v>256</v>
      </c>
      <c r="E69" s="428">
        <f>SUM('6. sz.melléklet'!E29)</f>
        <v>255</v>
      </c>
      <c r="F69" s="428"/>
      <c r="G69" s="428"/>
      <c r="H69" s="428">
        <f>SUM('6. sz.melléklet'!H29)</f>
        <v>45</v>
      </c>
      <c r="I69" s="429"/>
      <c r="J69" s="429"/>
      <c r="K69" s="429"/>
      <c r="L69" s="429"/>
      <c r="M69" s="429"/>
      <c r="N69" s="514">
        <f t="shared" si="5"/>
        <v>1056</v>
      </c>
    </row>
    <row r="70" spans="1:18" s="110" customFormat="1" ht="26.25" thickBot="1">
      <c r="A70" s="515" t="s">
        <v>335</v>
      </c>
      <c r="B70" s="427" t="s">
        <v>336</v>
      </c>
      <c r="C70" s="520"/>
      <c r="D70" s="428"/>
      <c r="E70" s="428">
        <f>SUM('6. sz.melléklet'!E30)</f>
        <v>250</v>
      </c>
      <c r="F70" s="428"/>
      <c r="G70" s="428"/>
      <c r="H70" s="428">
        <f>SUM('6. sz.melléklet'!H30)</f>
        <v>150</v>
      </c>
      <c r="I70" s="429"/>
      <c r="J70" s="429"/>
      <c r="K70" s="429"/>
      <c r="L70" s="429"/>
      <c r="M70" s="429"/>
      <c r="N70" s="514">
        <f t="shared" si="5"/>
        <v>400</v>
      </c>
    </row>
    <row r="71" spans="1:18" ht="13.5" thickBot="1">
      <c r="A71" s="482"/>
      <c r="B71" s="483"/>
      <c r="C71" s="476">
        <f t="shared" ref="C71:N71" si="6">SUM(C62:C70)</f>
        <v>7531</v>
      </c>
      <c r="D71" s="476">
        <f t="shared" si="6"/>
        <v>2305</v>
      </c>
      <c r="E71" s="476">
        <f t="shared" si="6"/>
        <v>15142</v>
      </c>
      <c r="F71" s="476">
        <f t="shared" si="6"/>
        <v>0</v>
      </c>
      <c r="G71" s="476">
        <f t="shared" si="6"/>
        <v>0</v>
      </c>
      <c r="H71" s="476">
        <f t="shared" si="6"/>
        <v>295</v>
      </c>
      <c r="I71" s="476">
        <f t="shared" si="6"/>
        <v>0</v>
      </c>
      <c r="J71" s="476">
        <f t="shared" si="6"/>
        <v>0</v>
      </c>
      <c r="K71" s="476">
        <f t="shared" si="6"/>
        <v>0</v>
      </c>
      <c r="L71" s="476">
        <f t="shared" si="6"/>
        <v>0</v>
      </c>
      <c r="M71" s="476">
        <f t="shared" si="6"/>
        <v>0</v>
      </c>
      <c r="N71" s="560">
        <f t="shared" si="6"/>
        <v>25273</v>
      </c>
      <c r="O71" s="557"/>
      <c r="P71" s="565">
        <f>SUM(N61+N71)</f>
        <v>1160564</v>
      </c>
      <c r="R71" s="170"/>
    </row>
    <row r="72" spans="1:18"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558"/>
      <c r="P72" s="566"/>
    </row>
    <row r="73" spans="1:18"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567"/>
    </row>
    <row r="74" spans="1:18"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</row>
    <row r="75" spans="1:18"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</row>
    <row r="76" spans="1:18"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</row>
    <row r="77" spans="1:18">
      <c r="C77" s="170"/>
      <c r="D77" s="170"/>
      <c r="E77" s="170"/>
      <c r="F77" s="170"/>
      <c r="G77" s="170"/>
      <c r="H77" s="170"/>
      <c r="I77" s="170"/>
      <c r="J77" s="170"/>
      <c r="K77" s="170"/>
      <c r="L77" s="170"/>
      <c r="M77" s="170"/>
      <c r="N77" s="170"/>
      <c r="O77" s="170"/>
      <c r="P77" s="170"/>
    </row>
    <row r="78" spans="1:18">
      <c r="C78" s="170"/>
      <c r="D78" s="170"/>
      <c r="E78" s="170"/>
      <c r="F78" s="170"/>
      <c r="G78" s="170"/>
      <c r="H78" s="170"/>
      <c r="I78" s="170"/>
      <c r="J78" s="170"/>
      <c r="K78" s="170"/>
      <c r="L78" s="170"/>
      <c r="M78" s="170"/>
      <c r="N78" s="170"/>
      <c r="O78" s="170"/>
      <c r="P78" s="170"/>
    </row>
    <row r="79" spans="1:18"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</row>
    <row r="80" spans="1:18"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0"/>
    </row>
    <row r="81" spans="3:16"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</row>
    <row r="82" spans="3:16"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</row>
    <row r="83" spans="3:16"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</row>
    <row r="84" spans="3:16"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0"/>
      <c r="P84" s="170"/>
    </row>
    <row r="85" spans="3:16" ht="15" customHeight="1"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0"/>
      <c r="P85" s="170"/>
    </row>
    <row r="86" spans="3:16" ht="15" customHeight="1"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0"/>
      <c r="P86" s="170"/>
    </row>
    <row r="87" spans="3:16" ht="15" customHeight="1"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</row>
    <row r="88" spans="3:16" ht="15" customHeight="1"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</row>
    <row r="89" spans="3:16" ht="15" customHeight="1"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</row>
    <row r="90" spans="3:16" ht="15" customHeight="1"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0"/>
      <c r="P90" s="170"/>
    </row>
    <row r="91" spans="3:16" ht="15" customHeight="1"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</row>
    <row r="92" spans="3:16" ht="15" customHeight="1"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</row>
    <row r="93" spans="3:16" ht="15" customHeight="1"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</row>
    <row r="94" spans="3:16" ht="15" customHeight="1"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</row>
    <row r="95" spans="3:16" ht="15" customHeight="1"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</row>
    <row r="96" spans="3:16" ht="15" customHeight="1"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</row>
    <row r="97" spans="3:16" ht="15" customHeight="1"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</row>
    <row r="98" spans="3:16" ht="15" customHeight="1"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</row>
    <row r="99" spans="3:16" ht="15" customHeight="1"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</row>
    <row r="100" spans="3:16" ht="15" customHeight="1"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</row>
    <row r="101" spans="3:16" ht="15" customHeight="1"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</row>
    <row r="102" spans="3:16" ht="15" customHeight="1"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</row>
    <row r="103" spans="3:16" ht="15" customHeight="1"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</row>
    <row r="104" spans="3:16" ht="15" customHeight="1"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</row>
    <row r="105" spans="3:16" ht="15" customHeight="1"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</row>
    <row r="106" spans="3:16" ht="15" customHeight="1"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</row>
    <row r="107" spans="3:16" ht="15" customHeight="1"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</row>
    <row r="108" spans="3:16" ht="15" customHeight="1"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</row>
    <row r="109" spans="3:16" ht="15" customHeight="1"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</row>
    <row r="110" spans="3:16" ht="15" customHeight="1"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</row>
    <row r="111" spans="3:16" ht="15" customHeight="1"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</row>
    <row r="112" spans="3:16" ht="15" customHeight="1"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</row>
    <row r="113" spans="3:16" ht="15" customHeight="1"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</row>
    <row r="114" spans="3:16" ht="15" customHeight="1"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</row>
    <row r="115" spans="3:16" ht="15" customHeight="1"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</row>
    <row r="116" spans="3:16" ht="15" customHeight="1"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</row>
    <row r="117" spans="3:16" ht="15" customHeight="1"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</row>
    <row r="118" spans="3:16" ht="15" customHeight="1"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</row>
    <row r="119" spans="3:16" ht="15" customHeight="1"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</row>
    <row r="120" spans="3:16" ht="15" customHeight="1"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</row>
    <row r="121" spans="3:16" ht="15" customHeight="1"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</row>
    <row r="122" spans="3:16" ht="15" customHeight="1"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</row>
    <row r="123" spans="3:16" ht="15" customHeight="1"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</row>
    <row r="124" spans="3:16" ht="15" customHeight="1"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</row>
    <row r="125" spans="3:16" ht="15" customHeight="1"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</row>
    <row r="126" spans="3:16" ht="15" customHeight="1"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</row>
    <row r="127" spans="3:16" ht="15" customHeight="1"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</row>
    <row r="128" spans="3:16" ht="15" customHeight="1"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</row>
    <row r="129" spans="3:16" ht="15" customHeight="1"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</row>
    <row r="130" spans="3:16" ht="15" customHeight="1"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</row>
    <row r="131" spans="3:16" ht="15" customHeight="1"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</row>
    <row r="132" spans="3:16" ht="15" customHeight="1"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</row>
    <row r="133" spans="3:16" ht="15" customHeight="1"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</row>
    <row r="134" spans="3:16" ht="15" customHeight="1"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</row>
    <row r="135" spans="3:16" ht="15" customHeight="1"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</row>
    <row r="136" spans="3:16" ht="15" customHeight="1"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</row>
    <row r="137" spans="3:16" ht="15" customHeight="1"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</row>
    <row r="138" spans="3:16" ht="15" customHeight="1"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</row>
    <row r="139" spans="3:16" ht="15" customHeight="1"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</row>
    <row r="140" spans="3:16" ht="15" customHeight="1"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</row>
    <row r="141" spans="3:16" ht="15" customHeight="1"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</row>
    <row r="142" spans="3:16" ht="15" customHeight="1"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</row>
    <row r="143" spans="3:16" ht="15" customHeight="1"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</row>
    <row r="144" spans="3:16" ht="15" customHeight="1"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</row>
    <row r="145" spans="3:16" ht="15" customHeight="1"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</row>
    <row r="146" spans="3:16" ht="15" customHeight="1"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</row>
    <row r="147" spans="3:16" ht="15" customHeight="1"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</row>
    <row r="148" spans="3:16" ht="15" customHeight="1"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</row>
    <row r="149" spans="3:16" ht="15" customHeight="1"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</row>
    <row r="150" spans="3:16" ht="15" customHeight="1"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</row>
    <row r="151" spans="3:16" ht="15" customHeight="1"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</row>
    <row r="152" spans="3:16" ht="15" customHeight="1"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</row>
    <row r="153" spans="3:16" ht="15" customHeight="1"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</row>
    <row r="154" spans="3:16" ht="15" customHeight="1"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</row>
    <row r="155" spans="3:16" ht="15" customHeight="1"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</row>
    <row r="156" spans="3:16" ht="15" customHeight="1"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</row>
    <row r="157" spans="3:16" ht="15" customHeight="1"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</row>
    <row r="158" spans="3:16" ht="15" customHeight="1"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</row>
    <row r="159" spans="3:16"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</row>
    <row r="160" spans="3:16"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</row>
    <row r="161" spans="3:16"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</row>
    <row r="162" spans="3:16"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</row>
    <row r="163" spans="3:16"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</row>
    <row r="164" spans="3:16"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</row>
    <row r="165" spans="3:16"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</row>
    <row r="166" spans="3:16"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</row>
    <row r="167" spans="3:16"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</row>
    <row r="168" spans="3:16"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</row>
    <row r="169" spans="3:16"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</row>
    <row r="170" spans="3:16"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</row>
    <row r="171" spans="3:16"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</row>
    <row r="172" spans="3:16"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</row>
    <row r="173" spans="3:16"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</row>
    <row r="174" spans="3:16"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</row>
    <row r="175" spans="3:16"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</row>
    <row r="176" spans="3:16"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</row>
    <row r="177" spans="3:16"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</row>
    <row r="178" spans="3:16"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</row>
    <row r="179" spans="3:16"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</row>
    <row r="180" spans="3:16"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</row>
    <row r="181" spans="3:16"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</row>
    <row r="182" spans="3:16"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</row>
    <row r="183" spans="3:16"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</row>
    <row r="184" spans="3:16"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</row>
    <row r="185" spans="3:16"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</row>
    <row r="186" spans="3:16"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</row>
    <row r="187" spans="3:16"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</row>
    <row r="188" spans="3:16"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</row>
    <row r="189" spans="3:16"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</row>
    <row r="190" spans="3:16"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</row>
    <row r="191" spans="3:16"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</row>
    <row r="192" spans="3:16"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</row>
    <row r="193" spans="3:16"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</row>
    <row r="194" spans="3:16"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</row>
    <row r="195" spans="3:16"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</row>
    <row r="196" spans="3:16"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</row>
    <row r="197" spans="3:16"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</row>
    <row r="198" spans="3:16"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</row>
    <row r="199" spans="3:16"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</row>
    <row r="200" spans="3:16"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</row>
    <row r="201" spans="3:16"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</row>
    <row r="202" spans="3:16"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</row>
    <row r="203" spans="3:16"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</row>
    <row r="204" spans="3:16"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</row>
    <row r="205" spans="3:16"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</row>
    <row r="206" spans="3:16"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</row>
    <row r="207" spans="3:16"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</row>
    <row r="208" spans="3:16"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</row>
    <row r="209" spans="3:16"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</row>
    <row r="210" spans="3:16"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</row>
    <row r="211" spans="3:16"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</row>
    <row r="212" spans="3:16"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</row>
    <row r="213" spans="3:16"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</row>
    <row r="214" spans="3:16"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</row>
    <row r="215" spans="3:16"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</row>
    <row r="216" spans="3:16"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</row>
    <row r="217" spans="3:16"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</row>
    <row r="218" spans="3:16"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</row>
    <row r="219" spans="3:16"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</row>
    <row r="220" spans="3:16"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</row>
    <row r="221" spans="3:16"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</row>
    <row r="222" spans="3:16"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</row>
    <row r="223" spans="3:16"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</row>
    <row r="224" spans="3:16"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</row>
    <row r="225" spans="3:16"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</row>
    <row r="226" spans="3:16"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</row>
    <row r="227" spans="3:16"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</row>
    <row r="228" spans="3:16"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</row>
    <row r="229" spans="3:16"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</row>
    <row r="230" spans="3:16"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</row>
    <row r="231" spans="3:16"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</row>
    <row r="232" spans="3:16"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</row>
    <row r="233" spans="3:16"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</row>
    <row r="234" spans="3:16"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</row>
    <row r="235" spans="3:16"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</row>
    <row r="236" spans="3:16"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</row>
    <row r="237" spans="3:16"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</row>
    <row r="238" spans="3:16"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</row>
    <row r="239" spans="3:16"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</row>
    <row r="240" spans="3:16"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</row>
    <row r="241" spans="3:16"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</row>
    <row r="242" spans="3:16"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</row>
    <row r="243" spans="3:16"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</row>
    <row r="244" spans="3:16"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</row>
    <row r="245" spans="3:16"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</row>
    <row r="246" spans="3:16"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</row>
    <row r="247" spans="3:16"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</row>
    <row r="248" spans="3:16"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</row>
    <row r="249" spans="3:16"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</row>
    <row r="250" spans="3:16">
      <c r="C250" s="170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</row>
    <row r="251" spans="3:16">
      <c r="C251" s="170"/>
      <c r="D251" s="170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</row>
    <row r="252" spans="3:16">
      <c r="C252" s="170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</row>
    <row r="253" spans="3:16">
      <c r="C253" s="170"/>
      <c r="D253" s="170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</row>
    <row r="254" spans="3:16">
      <c r="C254" s="170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</row>
    <row r="255" spans="3:16"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</row>
    <row r="256" spans="3:16">
      <c r="C256" s="170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</row>
    <row r="257" spans="3:16"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</row>
    <row r="258" spans="3:16">
      <c r="C258" s="170"/>
      <c r="D258" s="170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</row>
    <row r="259" spans="3:16"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</row>
    <row r="260" spans="3:16"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</row>
    <row r="261" spans="3:16">
      <c r="C261" s="170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</row>
    <row r="262" spans="3:16">
      <c r="C262" s="170"/>
      <c r="D262" s="170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</row>
    <row r="263" spans="3:16">
      <c r="C263" s="170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</row>
    <row r="264" spans="3:16">
      <c r="C264" s="170"/>
      <c r="D264" s="170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</row>
    <row r="265" spans="3:16">
      <c r="C265" s="170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</row>
    <row r="266" spans="3:16">
      <c r="C266" s="170"/>
      <c r="D266" s="170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</row>
    <row r="267" spans="3:16"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</row>
    <row r="268" spans="3:16"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</row>
    <row r="269" spans="3:16"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</row>
    <row r="270" spans="3:16">
      <c r="C270" s="170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</row>
    <row r="271" spans="3:16">
      <c r="C271" s="170"/>
      <c r="D271" s="170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</row>
    <row r="272" spans="3:16"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</row>
    <row r="273" spans="3:16"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</row>
    <row r="274" spans="3:16"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</row>
    <row r="275" spans="3:16">
      <c r="C275" s="170"/>
      <c r="D275" s="170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</row>
    <row r="276" spans="3:16"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</row>
    <row r="277" spans="3:16">
      <c r="C277" s="170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</row>
    <row r="278" spans="3:16">
      <c r="C278" s="170"/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</row>
    <row r="279" spans="3:16">
      <c r="C279" s="170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</row>
    <row r="280" spans="3:16">
      <c r="C280" s="170"/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</row>
    <row r="281" spans="3:16">
      <c r="C281" s="170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</row>
    <row r="282" spans="3:16">
      <c r="C282" s="170"/>
      <c r="D282" s="170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</row>
    <row r="283" spans="3:16">
      <c r="C283" s="170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</row>
    <row r="284" spans="3:16">
      <c r="C284" s="170"/>
      <c r="D284" s="170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</row>
    <row r="285" spans="3:16">
      <c r="C285" s="170"/>
      <c r="D285" s="170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</row>
    <row r="286" spans="3:16">
      <c r="C286" s="170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</row>
    <row r="287" spans="3:16">
      <c r="C287" s="170"/>
      <c r="D287" s="170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</row>
    <row r="288" spans="3:16"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</row>
    <row r="289" spans="3:16"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</row>
    <row r="290" spans="3:16"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</row>
    <row r="291" spans="3:16">
      <c r="C291" s="170"/>
      <c r="D291" s="170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</row>
    <row r="292" spans="3:16"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</row>
    <row r="293" spans="3:16"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</row>
    <row r="294" spans="3:16">
      <c r="C294" s="170"/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</row>
    <row r="295" spans="3:16">
      <c r="C295" s="170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</row>
    <row r="296" spans="3:16">
      <c r="C296" s="170"/>
      <c r="D296" s="170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</row>
    <row r="297" spans="3:16">
      <c r="C297" s="170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</row>
    <row r="298" spans="3:16">
      <c r="C298" s="170"/>
      <c r="D298" s="170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</row>
    <row r="299" spans="3:16">
      <c r="C299" s="170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</row>
    <row r="300" spans="3:16">
      <c r="C300" s="170"/>
      <c r="D300" s="170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</row>
    <row r="301" spans="3:16">
      <c r="C301" s="170"/>
      <c r="D301" s="170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</row>
    <row r="302" spans="3:16">
      <c r="C302" s="170"/>
      <c r="D302" s="170"/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</row>
    <row r="303" spans="3:16">
      <c r="C303" s="170"/>
      <c r="D303" s="170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</row>
    <row r="304" spans="3:16">
      <c r="C304" s="170"/>
      <c r="D304" s="170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</row>
    <row r="305" spans="3:16">
      <c r="C305" s="170"/>
      <c r="D305" s="170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</row>
    <row r="306" spans="3:16">
      <c r="C306" s="170"/>
      <c r="D306" s="170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</row>
    <row r="307" spans="3:16">
      <c r="C307" s="170"/>
      <c r="D307" s="170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</row>
    <row r="308" spans="3:16">
      <c r="C308" s="170"/>
      <c r="D308" s="170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</row>
    <row r="309" spans="3:16">
      <c r="C309" s="170"/>
      <c r="D309" s="170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</row>
    <row r="310" spans="3:16">
      <c r="C310" s="170"/>
      <c r="D310" s="170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</row>
    <row r="311" spans="3:16">
      <c r="C311" s="170"/>
      <c r="D311" s="170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</row>
    <row r="312" spans="3:16">
      <c r="C312" s="170"/>
      <c r="D312" s="170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</row>
    <row r="313" spans="3:16">
      <c r="C313" s="170"/>
      <c r="D313" s="170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</row>
    <row r="314" spans="3:16">
      <c r="C314" s="170"/>
      <c r="D314" s="170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</row>
    <row r="315" spans="3:16">
      <c r="C315" s="170"/>
      <c r="D315" s="170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</row>
    <row r="316" spans="3:16">
      <c r="C316" s="170"/>
      <c r="D316" s="170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</row>
    <row r="317" spans="3:16">
      <c r="C317" s="170"/>
      <c r="D317" s="170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</row>
    <row r="318" spans="3:16">
      <c r="C318" s="170"/>
      <c r="D318" s="170"/>
      <c r="E318" s="170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</row>
    <row r="319" spans="3:16">
      <c r="C319" s="170"/>
      <c r="D319" s="170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</row>
    <row r="320" spans="3:16">
      <c r="C320" s="170"/>
      <c r="D320" s="170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</row>
    <row r="321" spans="3:16">
      <c r="C321" s="170"/>
      <c r="D321" s="170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</row>
    <row r="322" spans="3:16">
      <c r="C322" s="170"/>
      <c r="D322" s="170"/>
      <c r="E322" s="170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</row>
    <row r="323" spans="3:16">
      <c r="C323" s="170"/>
      <c r="D323" s="170"/>
      <c r="E323" s="170"/>
      <c r="F323" s="170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</row>
    <row r="324" spans="3:16">
      <c r="C324" s="170"/>
      <c r="D324" s="170"/>
      <c r="E324" s="170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</row>
    <row r="325" spans="3:16">
      <c r="C325" s="170"/>
      <c r="D325" s="170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</row>
    <row r="326" spans="3:16">
      <c r="C326" s="170"/>
      <c r="D326" s="170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</row>
    <row r="327" spans="3:16">
      <c r="C327" s="170"/>
      <c r="D327" s="170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</row>
    <row r="328" spans="3:16">
      <c r="C328" s="170"/>
      <c r="D328" s="170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</row>
    <row r="329" spans="3:16">
      <c r="C329" s="170"/>
      <c r="D329" s="170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</row>
    <row r="330" spans="3:16">
      <c r="C330" s="170"/>
      <c r="D330" s="170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</row>
    <row r="331" spans="3:16">
      <c r="C331" s="170"/>
      <c r="D331" s="170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</row>
    <row r="332" spans="3:16">
      <c r="C332" s="170"/>
      <c r="D332" s="170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</row>
    <row r="333" spans="3:16">
      <c r="C333" s="170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</row>
    <row r="334" spans="3:16">
      <c r="C334" s="170"/>
      <c r="D334" s="170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</row>
    <row r="335" spans="3:16">
      <c r="C335" s="170"/>
      <c r="D335" s="170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</row>
    <row r="336" spans="3:16">
      <c r="C336" s="170"/>
      <c r="D336" s="170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</row>
    <row r="337" spans="3:16">
      <c r="C337" s="170"/>
      <c r="D337" s="170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</row>
    <row r="338" spans="3:16">
      <c r="C338" s="170"/>
      <c r="D338" s="170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</row>
    <row r="339" spans="3:16">
      <c r="C339" s="170"/>
      <c r="D339" s="170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</row>
    <row r="340" spans="3:16">
      <c r="C340" s="170"/>
      <c r="D340" s="170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</row>
    <row r="341" spans="3:16">
      <c r="C341" s="170"/>
      <c r="D341" s="170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</row>
    <row r="342" spans="3:16">
      <c r="C342" s="170"/>
      <c r="D342" s="170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</row>
    <row r="343" spans="3:16">
      <c r="C343" s="170"/>
      <c r="D343" s="170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</row>
    <row r="344" spans="3:16">
      <c r="C344" s="170"/>
      <c r="D344" s="170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</row>
    <row r="345" spans="3:16">
      <c r="C345" s="170"/>
      <c r="D345" s="170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</row>
    <row r="346" spans="3:16">
      <c r="C346" s="170"/>
      <c r="D346" s="170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</row>
    <row r="347" spans="3:16">
      <c r="C347" s="170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</row>
    <row r="348" spans="3:16">
      <c r="C348" s="170"/>
      <c r="D348" s="170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</row>
    <row r="349" spans="3:16">
      <c r="C349" s="170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</row>
    <row r="350" spans="3:16">
      <c r="C350" s="170"/>
      <c r="D350" s="170"/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</row>
    <row r="351" spans="3:16"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</row>
    <row r="352" spans="3:16">
      <c r="C352" s="170"/>
      <c r="D352" s="170"/>
      <c r="E352" s="170"/>
      <c r="F352" s="170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</row>
    <row r="353" spans="3:16">
      <c r="C353" s="170"/>
      <c r="D353" s="170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</row>
    <row r="354" spans="3:16">
      <c r="C354" s="170"/>
      <c r="D354" s="170"/>
      <c r="E354" s="170"/>
      <c r="F354" s="170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</row>
    <row r="355" spans="3:16">
      <c r="C355" s="170"/>
      <c r="D355" s="170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</row>
    <row r="356" spans="3:16">
      <c r="C356" s="170"/>
      <c r="D356" s="170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</row>
    <row r="357" spans="3:16">
      <c r="C357" s="170"/>
      <c r="D357" s="170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</row>
    <row r="358" spans="3:16">
      <c r="C358" s="170"/>
      <c r="D358" s="170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</row>
    <row r="359" spans="3:16">
      <c r="C359" s="170"/>
      <c r="D359" s="170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</row>
    <row r="360" spans="3:16">
      <c r="C360" s="170"/>
      <c r="D360" s="170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</row>
    <row r="361" spans="3:16">
      <c r="C361" s="170"/>
      <c r="D361" s="170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</row>
    <row r="362" spans="3:16">
      <c r="C362" s="170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</row>
    <row r="363" spans="3:16">
      <c r="C363" s="170"/>
      <c r="D363" s="170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</row>
    <row r="364" spans="3:16">
      <c r="C364" s="170"/>
      <c r="D364" s="170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</row>
    <row r="365" spans="3:16">
      <c r="C365" s="170"/>
      <c r="D365" s="170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</row>
    <row r="366" spans="3:16">
      <c r="C366" s="170"/>
      <c r="D366" s="170"/>
      <c r="E366" s="170"/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</row>
    <row r="367" spans="3:16">
      <c r="C367" s="170"/>
      <c r="D367" s="170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</row>
    <row r="368" spans="3:16">
      <c r="C368" s="170"/>
      <c r="D368" s="170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</row>
    <row r="369" spans="3:16">
      <c r="C369" s="170"/>
      <c r="D369" s="170"/>
      <c r="E369" s="170"/>
      <c r="F369" s="170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</row>
    <row r="370" spans="3:16">
      <c r="C370" s="170"/>
      <c r="D370" s="170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</row>
    <row r="371" spans="3:16">
      <c r="C371" s="170"/>
      <c r="D371" s="170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</row>
    <row r="372" spans="3:16">
      <c r="C372" s="170"/>
      <c r="D372" s="170"/>
      <c r="E372" s="170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</row>
    <row r="373" spans="3:16">
      <c r="C373" s="170"/>
      <c r="D373" s="170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</row>
    <row r="374" spans="3:16">
      <c r="C374" s="170"/>
      <c r="D374" s="170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</row>
    <row r="375" spans="3:16">
      <c r="C375" s="170"/>
      <c r="D375" s="170"/>
      <c r="E375" s="170"/>
      <c r="F375" s="170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</row>
    <row r="376" spans="3:16">
      <c r="C376" s="170"/>
      <c r="D376" s="170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</row>
    <row r="377" spans="3:16">
      <c r="C377" s="170"/>
      <c r="D377" s="170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</row>
    <row r="378" spans="3:16">
      <c r="C378" s="170"/>
      <c r="D378" s="170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</row>
    <row r="379" spans="3:16">
      <c r="C379" s="170"/>
      <c r="D379" s="170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</row>
    <row r="380" spans="3:16">
      <c r="C380" s="170"/>
      <c r="D380" s="170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</row>
    <row r="381" spans="3:16">
      <c r="C381" s="170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</row>
    <row r="382" spans="3:16">
      <c r="C382" s="170"/>
      <c r="D382" s="170"/>
      <c r="E382" s="170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</row>
    <row r="383" spans="3:16">
      <c r="C383" s="170"/>
      <c r="D383" s="170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</row>
    <row r="384" spans="3:16">
      <c r="C384" s="170"/>
      <c r="D384" s="170"/>
      <c r="E384" s="170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</row>
    <row r="385" spans="3:16">
      <c r="C385" s="170"/>
      <c r="D385" s="170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</row>
    <row r="386" spans="3:16">
      <c r="C386" s="170"/>
      <c r="D386" s="170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</row>
    <row r="387" spans="3:16">
      <c r="C387" s="170"/>
      <c r="D387" s="170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</row>
    <row r="388" spans="3:16">
      <c r="C388" s="170"/>
      <c r="D388" s="170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</row>
    <row r="389" spans="3:16">
      <c r="C389" s="170"/>
      <c r="D389" s="170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</row>
    <row r="390" spans="3:16">
      <c r="C390" s="170"/>
      <c r="D390" s="170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</row>
    <row r="391" spans="3:16">
      <c r="C391" s="170"/>
      <c r="D391" s="170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</row>
    <row r="392" spans="3:16">
      <c r="C392" s="170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</row>
    <row r="393" spans="3:16">
      <c r="C393" s="170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</row>
    <row r="394" spans="3:16">
      <c r="C394" s="170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</row>
    <row r="395" spans="3:16">
      <c r="C395" s="170"/>
      <c r="D395" s="170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</row>
    <row r="396" spans="3:16">
      <c r="C396" s="170"/>
      <c r="D396" s="170"/>
      <c r="E396" s="170"/>
      <c r="F396" s="170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</row>
    <row r="397" spans="3:16">
      <c r="C397" s="170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</row>
    <row r="398" spans="3:16">
      <c r="C398" s="170"/>
      <c r="D398" s="170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</row>
    <row r="399" spans="3:16">
      <c r="C399" s="170"/>
      <c r="D399" s="170"/>
      <c r="E399" s="170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</row>
    <row r="400" spans="3:16">
      <c r="C400" s="170"/>
      <c r="D400" s="170"/>
      <c r="E400" s="170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</row>
    <row r="401" spans="3:16">
      <c r="C401" s="170"/>
      <c r="D401" s="170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</row>
    <row r="402" spans="3:16">
      <c r="C402" s="170"/>
      <c r="D402" s="170"/>
      <c r="E402" s="170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</row>
    <row r="403" spans="3:16">
      <c r="C403" s="170"/>
      <c r="D403" s="170"/>
      <c r="E403" s="170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</row>
    <row r="404" spans="3:16">
      <c r="C404" s="170"/>
      <c r="D404" s="170"/>
      <c r="E404" s="170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</row>
    <row r="405" spans="3:16">
      <c r="C405" s="170"/>
      <c r="D405" s="170"/>
      <c r="E405" s="170"/>
      <c r="F405" s="170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</row>
    <row r="406" spans="3:16">
      <c r="C406" s="170"/>
      <c r="D406" s="170"/>
      <c r="E406" s="170"/>
      <c r="F406" s="170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</row>
    <row r="407" spans="3:16">
      <c r="C407" s="170"/>
      <c r="D407" s="170"/>
      <c r="E407" s="170"/>
      <c r="F407" s="170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</row>
    <row r="408" spans="3:16">
      <c r="C408" s="170"/>
      <c r="D408" s="170"/>
      <c r="E408" s="170"/>
      <c r="F408" s="170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</row>
    <row r="409" spans="3:16">
      <c r="C409" s="170"/>
      <c r="D409" s="170"/>
      <c r="E409" s="170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</row>
    <row r="410" spans="3:16">
      <c r="C410" s="170"/>
      <c r="D410" s="170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</row>
    <row r="411" spans="3:16">
      <c r="C411" s="170"/>
      <c r="D411" s="170"/>
      <c r="E411" s="170"/>
      <c r="F411" s="170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</row>
    <row r="412" spans="3:16">
      <c r="C412" s="170"/>
      <c r="D412" s="170"/>
      <c r="E412" s="170"/>
      <c r="F412" s="170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</row>
    <row r="413" spans="3:16">
      <c r="C413" s="170"/>
      <c r="D413" s="170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</row>
    <row r="414" spans="3:16">
      <c r="C414" s="170"/>
      <c r="D414" s="170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</row>
    <row r="415" spans="3:16">
      <c r="C415" s="170"/>
      <c r="D415" s="170"/>
      <c r="E415" s="170"/>
      <c r="F415" s="170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</row>
    <row r="416" spans="3:16">
      <c r="C416" s="170"/>
      <c r="D416" s="170"/>
      <c r="E416" s="170"/>
      <c r="F416" s="170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</row>
    <row r="417" spans="3:16">
      <c r="C417" s="170"/>
      <c r="D417" s="170"/>
      <c r="E417" s="170"/>
      <c r="F417" s="170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</row>
    <row r="418" spans="3:16">
      <c r="C418" s="170"/>
      <c r="D418" s="170"/>
      <c r="E418" s="170"/>
      <c r="F418" s="170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</row>
    <row r="419" spans="3:16">
      <c r="C419" s="170"/>
      <c r="D419" s="170"/>
      <c r="E419" s="170"/>
      <c r="F419" s="170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</row>
    <row r="420" spans="3:16">
      <c r="C420" s="170"/>
      <c r="D420" s="170"/>
      <c r="E420" s="170"/>
      <c r="F420" s="170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</row>
    <row r="421" spans="3:16">
      <c r="C421" s="170"/>
      <c r="D421" s="170"/>
      <c r="E421" s="170"/>
      <c r="F421" s="170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</row>
    <row r="422" spans="3:16">
      <c r="C422" s="170"/>
      <c r="D422" s="170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</row>
    <row r="423" spans="3:16">
      <c r="C423" s="170"/>
      <c r="D423" s="170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</row>
    <row r="424" spans="3:16">
      <c r="C424" s="170"/>
      <c r="D424" s="170"/>
      <c r="E424" s="170"/>
      <c r="F424" s="170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</row>
    <row r="425" spans="3:16">
      <c r="C425" s="170"/>
      <c r="D425" s="170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</row>
    <row r="426" spans="3:16">
      <c r="C426" s="170"/>
      <c r="D426" s="170"/>
      <c r="E426" s="170"/>
      <c r="F426" s="170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</row>
    <row r="427" spans="3:16">
      <c r="C427" s="170"/>
      <c r="D427" s="170"/>
      <c r="E427" s="170"/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</row>
    <row r="428" spans="3:16">
      <c r="C428" s="170"/>
      <c r="D428" s="170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</row>
    <row r="429" spans="3:16">
      <c r="C429" s="170"/>
      <c r="D429" s="170"/>
      <c r="E429" s="170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</row>
    <row r="430" spans="3:16">
      <c r="C430" s="170"/>
      <c r="D430" s="170"/>
      <c r="E430" s="170"/>
      <c r="F430" s="170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</row>
    <row r="431" spans="3:16">
      <c r="C431" s="170"/>
      <c r="D431" s="170"/>
      <c r="E431" s="170"/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</row>
    <row r="432" spans="3:16">
      <c r="C432" s="170"/>
      <c r="D432" s="170"/>
      <c r="E432" s="170"/>
      <c r="F432" s="170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</row>
    <row r="433" spans="3:16">
      <c r="C433" s="170"/>
      <c r="D433" s="170"/>
      <c r="E433" s="170"/>
      <c r="F433" s="170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</row>
    <row r="434" spans="3:16">
      <c r="C434" s="170"/>
      <c r="D434" s="170"/>
      <c r="E434" s="170"/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</row>
    <row r="435" spans="3:16">
      <c r="C435" s="170"/>
      <c r="D435" s="170"/>
      <c r="E435" s="170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</row>
    <row r="436" spans="3:16">
      <c r="C436" s="170"/>
      <c r="D436" s="170"/>
      <c r="E436" s="170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</row>
    <row r="437" spans="3:16">
      <c r="C437" s="170"/>
      <c r="D437" s="170"/>
      <c r="E437" s="170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</row>
    <row r="438" spans="3:16">
      <c r="C438" s="170"/>
      <c r="D438" s="170"/>
      <c r="E438" s="170"/>
      <c r="F438" s="170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</row>
    <row r="439" spans="3:16">
      <c r="C439" s="170"/>
      <c r="D439" s="170"/>
      <c r="E439" s="170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</row>
    <row r="440" spans="3:16">
      <c r="C440" s="170"/>
      <c r="D440" s="170"/>
      <c r="E440" s="170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</row>
    <row r="441" spans="3:16">
      <c r="C441" s="170"/>
      <c r="D441" s="170"/>
      <c r="E441" s="170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</row>
    <row r="442" spans="3:16">
      <c r="C442" s="170"/>
      <c r="D442" s="170"/>
      <c r="E442" s="170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</row>
    <row r="443" spans="3:16">
      <c r="C443" s="170"/>
      <c r="D443" s="170"/>
      <c r="E443" s="170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</row>
    <row r="444" spans="3:16">
      <c r="C444" s="170"/>
      <c r="D444" s="170"/>
      <c r="E444" s="170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</row>
    <row r="445" spans="3:16">
      <c r="C445" s="170"/>
      <c r="D445" s="170"/>
      <c r="E445" s="170"/>
      <c r="F445" s="170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</row>
    <row r="446" spans="3:16">
      <c r="C446" s="170"/>
      <c r="D446" s="170"/>
      <c r="E446" s="170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</row>
    <row r="447" spans="3:16">
      <c r="C447" s="170"/>
      <c r="D447" s="170"/>
      <c r="E447" s="170"/>
      <c r="F447" s="170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</row>
    <row r="448" spans="3:16">
      <c r="C448" s="170"/>
      <c r="D448" s="170"/>
      <c r="E448" s="170"/>
      <c r="F448" s="170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</row>
    <row r="449" spans="3:16">
      <c r="C449" s="170"/>
      <c r="D449" s="170"/>
      <c r="E449" s="170"/>
      <c r="F449" s="170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</row>
    <row r="450" spans="3:16">
      <c r="C450" s="170"/>
      <c r="D450" s="170"/>
      <c r="E450" s="170"/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</row>
    <row r="451" spans="3:16">
      <c r="C451" s="170"/>
      <c r="D451" s="170"/>
      <c r="E451" s="170"/>
      <c r="F451" s="170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</row>
    <row r="452" spans="3:16">
      <c r="C452" s="170"/>
      <c r="D452" s="170"/>
      <c r="E452" s="170"/>
      <c r="F452" s="170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</row>
    <row r="453" spans="3:16">
      <c r="C453" s="170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</row>
    <row r="454" spans="3:16">
      <c r="C454" s="170"/>
      <c r="D454" s="170"/>
      <c r="E454" s="170"/>
      <c r="F454" s="170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</row>
    <row r="455" spans="3:16">
      <c r="C455" s="170"/>
      <c r="D455" s="170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</row>
    <row r="456" spans="3:16">
      <c r="C456" s="170"/>
      <c r="D456" s="170"/>
      <c r="E456" s="170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</row>
    <row r="457" spans="3:16">
      <c r="C457" s="170"/>
      <c r="D457" s="170"/>
      <c r="E457" s="170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</row>
    <row r="458" spans="3:16">
      <c r="C458" s="170"/>
      <c r="D458" s="170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</row>
    <row r="459" spans="3:16">
      <c r="C459" s="170"/>
      <c r="D459" s="170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</row>
    <row r="460" spans="3:16">
      <c r="C460" s="170"/>
      <c r="D460" s="170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</row>
    <row r="461" spans="3:16">
      <c r="C461" s="170"/>
      <c r="D461" s="170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</row>
    <row r="462" spans="3:16">
      <c r="C462" s="170"/>
      <c r="D462" s="170"/>
      <c r="E462" s="170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</row>
    <row r="463" spans="3:16">
      <c r="C463" s="170"/>
      <c r="D463" s="170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</row>
    <row r="464" spans="3:16">
      <c r="C464" s="170"/>
      <c r="D464" s="170"/>
      <c r="E464" s="170"/>
      <c r="F464" s="170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</row>
    <row r="465" spans="3:16">
      <c r="C465" s="170"/>
      <c r="D465" s="170"/>
      <c r="E465" s="170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</row>
    <row r="466" spans="3:16">
      <c r="C466" s="170"/>
      <c r="D466" s="170"/>
      <c r="E466" s="170"/>
      <c r="F466" s="170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</row>
    <row r="467" spans="3:16">
      <c r="C467" s="170"/>
      <c r="D467" s="170"/>
      <c r="E467" s="170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</row>
    <row r="468" spans="3:16">
      <c r="C468" s="170"/>
      <c r="D468" s="170"/>
      <c r="E468" s="170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</row>
    <row r="469" spans="3:16">
      <c r="C469" s="170"/>
      <c r="D469" s="170"/>
      <c r="E469" s="170"/>
      <c r="F469" s="170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</row>
    <row r="470" spans="3:16">
      <c r="C470" s="170"/>
      <c r="D470" s="170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</row>
    <row r="471" spans="3:16">
      <c r="C471" s="170"/>
      <c r="D471" s="170"/>
      <c r="E471" s="170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</row>
    <row r="472" spans="3:16">
      <c r="C472" s="170"/>
      <c r="D472" s="170"/>
      <c r="E472" s="170"/>
      <c r="F472" s="170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</row>
    <row r="473" spans="3:16">
      <c r="C473" s="170"/>
      <c r="D473" s="170"/>
      <c r="E473" s="170"/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</row>
    <row r="474" spans="3:16">
      <c r="C474" s="170"/>
      <c r="D474" s="170"/>
      <c r="E474" s="170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</row>
    <row r="475" spans="3:16">
      <c r="C475" s="170"/>
      <c r="D475" s="170"/>
      <c r="E475" s="170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</row>
    <row r="476" spans="3:16">
      <c r="C476" s="170"/>
      <c r="D476" s="170"/>
      <c r="E476" s="170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</row>
    <row r="477" spans="3:16">
      <c r="C477" s="170"/>
      <c r="D477" s="170"/>
      <c r="E477" s="170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</row>
    <row r="478" spans="3:16">
      <c r="C478" s="170"/>
      <c r="D478" s="170"/>
      <c r="E478" s="170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</row>
    <row r="479" spans="3:16">
      <c r="C479" s="170"/>
      <c r="D479" s="170"/>
      <c r="E479" s="170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</row>
    <row r="480" spans="3:16">
      <c r="C480" s="170"/>
      <c r="D480" s="170"/>
      <c r="E480" s="170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</row>
    <row r="481" spans="3:16">
      <c r="C481" s="170"/>
      <c r="D481" s="170"/>
      <c r="E481" s="170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</row>
    <row r="482" spans="3:16">
      <c r="C482" s="170"/>
      <c r="D482" s="170"/>
      <c r="E482" s="170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</row>
    <row r="483" spans="3:16">
      <c r="C483" s="170"/>
      <c r="D483" s="170"/>
      <c r="E483" s="170"/>
      <c r="F483" s="170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</row>
    <row r="484" spans="3:16">
      <c r="C484" s="170"/>
      <c r="D484" s="170"/>
      <c r="E484" s="170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</row>
    <row r="485" spans="3:16">
      <c r="C485" s="170"/>
      <c r="D485" s="170"/>
      <c r="E485" s="170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</row>
    <row r="486" spans="3:16">
      <c r="C486" s="170"/>
      <c r="D486" s="170"/>
      <c r="E486" s="170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</row>
    <row r="487" spans="3:16">
      <c r="C487" s="170"/>
      <c r="D487" s="170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</row>
    <row r="488" spans="3:16">
      <c r="C488" s="170"/>
      <c r="D488" s="170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</row>
    <row r="489" spans="3:16">
      <c r="C489" s="170"/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</row>
    <row r="490" spans="3:16">
      <c r="C490" s="170"/>
      <c r="D490" s="170"/>
      <c r="E490" s="170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</row>
    <row r="491" spans="3:16">
      <c r="C491" s="170"/>
      <c r="D491" s="170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</row>
    <row r="492" spans="3:16">
      <c r="C492" s="170"/>
      <c r="D492" s="170"/>
      <c r="E492" s="170"/>
      <c r="F492" s="170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</row>
    <row r="493" spans="3:16">
      <c r="C493" s="170"/>
      <c r="D493" s="170"/>
      <c r="E493" s="170"/>
      <c r="F493" s="170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</row>
    <row r="494" spans="3:16">
      <c r="C494" s="170"/>
      <c r="D494" s="170"/>
      <c r="E494" s="170"/>
      <c r="F494" s="170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</row>
    <row r="495" spans="3:16">
      <c r="C495" s="170"/>
      <c r="D495" s="170"/>
      <c r="E495" s="170"/>
      <c r="F495" s="170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</row>
    <row r="496" spans="3:16">
      <c r="C496" s="170"/>
      <c r="D496" s="170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</row>
    <row r="497" spans="3:16">
      <c r="C497" s="170"/>
      <c r="D497" s="170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</row>
    <row r="498" spans="3:16">
      <c r="C498" s="170"/>
      <c r="D498" s="170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</row>
    <row r="499" spans="3:16">
      <c r="C499" s="170"/>
      <c r="D499" s="170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</row>
    <row r="500" spans="3:16">
      <c r="C500" s="170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</row>
    <row r="501" spans="3:16">
      <c r="C501" s="170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</row>
    <row r="502" spans="3:16">
      <c r="C502" s="170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</row>
    <row r="503" spans="3:16">
      <c r="C503" s="170"/>
      <c r="D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</row>
    <row r="504" spans="3:16">
      <c r="C504" s="170"/>
      <c r="D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</row>
    <row r="505" spans="3:16">
      <c r="C505" s="170"/>
      <c r="D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</row>
    <row r="506" spans="3:16">
      <c r="C506" s="170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</row>
    <row r="507" spans="3:16">
      <c r="C507" s="170"/>
      <c r="D507" s="170"/>
      <c r="E507" s="170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</row>
    <row r="508" spans="3:16">
      <c r="C508" s="170"/>
      <c r="D508" s="170"/>
      <c r="E508" s="170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</row>
    <row r="509" spans="3:16">
      <c r="C509" s="170"/>
      <c r="D509" s="170"/>
      <c r="E509" s="170"/>
      <c r="F509" s="170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</row>
    <row r="510" spans="3:16">
      <c r="C510" s="170"/>
      <c r="D510" s="170"/>
      <c r="E510" s="170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</row>
    <row r="511" spans="3:16">
      <c r="C511" s="170"/>
      <c r="D511" s="170"/>
      <c r="E511" s="170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</row>
    <row r="512" spans="3:16">
      <c r="C512" s="170"/>
      <c r="D512" s="170"/>
      <c r="E512" s="170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</row>
    <row r="513" spans="3:16">
      <c r="C513" s="170"/>
      <c r="D513" s="170"/>
      <c r="E513" s="170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</row>
    <row r="514" spans="3:16">
      <c r="C514" s="170"/>
      <c r="D514" s="170"/>
      <c r="E514" s="170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</row>
    <row r="515" spans="3:16">
      <c r="C515" s="170"/>
      <c r="D515" s="170"/>
      <c r="E515" s="170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</row>
    <row r="516" spans="3:16">
      <c r="C516" s="170"/>
      <c r="D516" s="170"/>
      <c r="E516" s="170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</row>
    <row r="517" spans="3:16">
      <c r="C517" s="170"/>
      <c r="D517" s="170"/>
      <c r="E517" s="170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</row>
    <row r="518" spans="3:16">
      <c r="C518" s="170"/>
      <c r="D518" s="170"/>
      <c r="E518" s="170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</row>
    <row r="519" spans="3:16">
      <c r="C519" s="170"/>
      <c r="D519" s="170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</row>
    <row r="520" spans="3:16">
      <c r="C520" s="170"/>
      <c r="D520" s="170"/>
      <c r="E520" s="170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</row>
    <row r="521" spans="3:16">
      <c r="C521" s="170"/>
      <c r="D521" s="170"/>
      <c r="E521" s="170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</row>
    <row r="522" spans="3:16">
      <c r="C522" s="170"/>
      <c r="D522" s="170"/>
      <c r="E522" s="170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</row>
    <row r="523" spans="3:16">
      <c r="C523" s="170"/>
      <c r="D523" s="170"/>
      <c r="E523" s="170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</row>
    <row r="524" spans="3:16">
      <c r="C524" s="170"/>
      <c r="D524" s="170"/>
      <c r="E524" s="170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</row>
    <row r="525" spans="3:16">
      <c r="C525" s="170"/>
      <c r="D525" s="170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</row>
    <row r="526" spans="3:16">
      <c r="C526" s="170"/>
      <c r="D526" s="170"/>
      <c r="E526" s="170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</row>
    <row r="527" spans="3:16">
      <c r="C527" s="170"/>
      <c r="D527" s="170"/>
      <c r="E527" s="170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</row>
    <row r="528" spans="3:16">
      <c r="C528" s="170"/>
      <c r="D528" s="170"/>
      <c r="E528" s="170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</row>
    <row r="529" spans="3:16">
      <c r="C529" s="170"/>
      <c r="D529" s="170"/>
      <c r="E529" s="170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</row>
    <row r="530" spans="3:16">
      <c r="C530" s="170"/>
      <c r="D530" s="170"/>
      <c r="E530" s="170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</row>
    <row r="531" spans="3:16">
      <c r="C531" s="170"/>
      <c r="D531" s="170"/>
      <c r="E531" s="170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</row>
    <row r="532" spans="3:16">
      <c r="C532" s="170"/>
      <c r="D532" s="170"/>
      <c r="E532" s="170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</row>
    <row r="533" spans="3:16">
      <c r="C533" s="170"/>
      <c r="D533" s="170"/>
      <c r="E533" s="170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</row>
    <row r="534" spans="3:16">
      <c r="C534" s="170"/>
      <c r="D534" s="170"/>
      <c r="E534" s="170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</row>
    <row r="535" spans="3:16">
      <c r="C535" s="170"/>
      <c r="D535" s="170"/>
      <c r="E535" s="170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</row>
    <row r="536" spans="3:16">
      <c r="C536" s="170"/>
      <c r="D536" s="170"/>
      <c r="E536" s="170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</row>
    <row r="537" spans="3:16">
      <c r="C537" s="170"/>
      <c r="D537" s="170"/>
      <c r="E537" s="170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</row>
    <row r="538" spans="3:16">
      <c r="C538" s="170"/>
      <c r="D538" s="170"/>
      <c r="E538" s="170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</row>
    <row r="539" spans="3:16">
      <c r="C539" s="170"/>
      <c r="D539" s="170"/>
      <c r="E539" s="170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</row>
    <row r="540" spans="3:16">
      <c r="C540" s="170"/>
      <c r="D540" s="170"/>
      <c r="E540" s="170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</row>
    <row r="541" spans="3:16">
      <c r="C541" s="170"/>
      <c r="D541" s="170"/>
      <c r="E541" s="170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</row>
    <row r="542" spans="3:16">
      <c r="C542" s="170"/>
      <c r="D542" s="170"/>
      <c r="E542" s="170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</row>
    <row r="543" spans="3:16">
      <c r="C543" s="170"/>
      <c r="D543" s="170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</row>
    <row r="544" spans="3:16">
      <c r="C544" s="170"/>
      <c r="D544" s="170"/>
      <c r="E544" s="170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</row>
    <row r="545" spans="3:16">
      <c r="C545" s="170"/>
      <c r="D545" s="170"/>
      <c r="E545" s="170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</row>
    <row r="546" spans="3:16">
      <c r="C546" s="170"/>
      <c r="D546" s="170"/>
      <c r="E546" s="170"/>
      <c r="F546" s="170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</row>
    <row r="547" spans="3:16">
      <c r="C547" s="170"/>
      <c r="D547" s="170"/>
      <c r="E547" s="170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</row>
    <row r="548" spans="3:16">
      <c r="C548" s="170"/>
      <c r="D548" s="170"/>
      <c r="E548" s="170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</row>
    <row r="549" spans="3:16">
      <c r="C549" s="170"/>
      <c r="D549" s="170"/>
      <c r="E549" s="170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</row>
    <row r="550" spans="3:16">
      <c r="C550" s="170"/>
      <c r="D550" s="170"/>
      <c r="E550" s="170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</row>
    <row r="551" spans="3:16">
      <c r="C551" s="170"/>
      <c r="D551" s="170"/>
      <c r="E551" s="170"/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</row>
    <row r="552" spans="3:16">
      <c r="C552" s="170"/>
      <c r="D552" s="170"/>
      <c r="E552" s="170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</row>
    <row r="553" spans="3:16">
      <c r="C553" s="170"/>
      <c r="D553" s="170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</row>
    <row r="554" spans="3:16">
      <c r="C554" s="170"/>
      <c r="D554" s="170"/>
      <c r="E554" s="170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</row>
    <row r="555" spans="3:16"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</row>
    <row r="556" spans="3:16">
      <c r="C556" s="170"/>
      <c r="D556" s="170"/>
      <c r="E556" s="170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</row>
    <row r="557" spans="3:16">
      <c r="C557" s="170"/>
      <c r="D557" s="170"/>
      <c r="E557" s="170"/>
      <c r="F557" s="170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</row>
    <row r="558" spans="3:16">
      <c r="C558" s="170"/>
      <c r="D558" s="170"/>
      <c r="E558" s="170"/>
      <c r="F558" s="170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</row>
    <row r="559" spans="3:16">
      <c r="C559" s="170"/>
      <c r="D559" s="170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</row>
    <row r="560" spans="3:16">
      <c r="C560" s="170"/>
      <c r="D560" s="170"/>
      <c r="E560" s="170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</row>
    <row r="561" spans="3:16">
      <c r="C561" s="170"/>
      <c r="D561" s="170"/>
      <c r="E561" s="170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</row>
    <row r="562" spans="3:16">
      <c r="C562" s="170"/>
      <c r="D562" s="170"/>
      <c r="E562" s="170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</row>
    <row r="563" spans="3:16">
      <c r="C563" s="170"/>
      <c r="D563" s="170"/>
      <c r="E563" s="170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</row>
    <row r="564" spans="3:16">
      <c r="C564" s="170"/>
      <c r="D564" s="170"/>
      <c r="E564" s="170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</row>
    <row r="565" spans="3:16">
      <c r="C565" s="170"/>
      <c r="D565" s="170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</row>
    <row r="566" spans="3:16">
      <c r="C566" s="170"/>
      <c r="D566" s="170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</row>
    <row r="567" spans="3:16">
      <c r="C567" s="170"/>
      <c r="D567" s="170"/>
      <c r="E567" s="170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</row>
    <row r="568" spans="3:16">
      <c r="C568" s="170"/>
      <c r="D568" s="170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</row>
    <row r="569" spans="3:16">
      <c r="C569" s="170"/>
      <c r="D569" s="170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</row>
    <row r="570" spans="3:16">
      <c r="C570" s="170"/>
      <c r="D570" s="170"/>
      <c r="E570" s="170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</row>
    <row r="571" spans="3:16">
      <c r="C571" s="170"/>
      <c r="D571" s="170"/>
      <c r="E571" s="170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</row>
    <row r="572" spans="3:16">
      <c r="C572" s="170"/>
      <c r="D572" s="170"/>
      <c r="E572" s="170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</row>
    <row r="573" spans="3:16">
      <c r="C573" s="170"/>
      <c r="D573" s="170"/>
      <c r="E573" s="170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</row>
    <row r="574" spans="3:16">
      <c r="C574" s="170"/>
      <c r="D574" s="170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</row>
    <row r="575" spans="3:16">
      <c r="C575" s="170"/>
      <c r="D575" s="170"/>
      <c r="E575" s="170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</row>
    <row r="576" spans="3:16">
      <c r="C576" s="170"/>
      <c r="D576" s="170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</row>
    <row r="577" spans="3:16">
      <c r="C577" s="170"/>
      <c r="D577" s="170"/>
      <c r="E577" s="170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</row>
    <row r="578" spans="3:16">
      <c r="C578" s="170"/>
      <c r="D578" s="170"/>
      <c r="E578" s="170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</row>
    <row r="579" spans="3:16">
      <c r="C579" s="170"/>
      <c r="D579" s="170"/>
      <c r="E579" s="170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</row>
    <row r="580" spans="3:16">
      <c r="C580" s="170"/>
      <c r="D580" s="170"/>
      <c r="E580" s="170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</row>
    <row r="581" spans="3:16">
      <c r="C581" s="170"/>
      <c r="D581" s="170"/>
      <c r="E581" s="170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</row>
    <row r="582" spans="3:16">
      <c r="C582" s="170"/>
      <c r="D582" s="170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</row>
    <row r="583" spans="3:16">
      <c r="C583" s="170"/>
      <c r="D583" s="170"/>
      <c r="E583" s="170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</row>
    <row r="584" spans="3:16">
      <c r="C584" s="170"/>
      <c r="D584" s="170"/>
      <c r="E584" s="170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</row>
    <row r="585" spans="3:16">
      <c r="C585" s="170"/>
      <c r="D585" s="170"/>
      <c r="E585" s="170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</row>
    <row r="586" spans="3:16">
      <c r="C586" s="170"/>
      <c r="D586" s="170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</row>
    <row r="587" spans="3:16">
      <c r="C587" s="170"/>
      <c r="D587" s="170"/>
      <c r="E587" s="170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</row>
    <row r="588" spans="3:16">
      <c r="C588" s="170"/>
      <c r="D588" s="170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</row>
    <row r="589" spans="3:16">
      <c r="C589" s="170"/>
      <c r="D589" s="170"/>
      <c r="E589" s="170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</row>
    <row r="590" spans="3:16">
      <c r="C590" s="170"/>
      <c r="D590" s="170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</row>
    <row r="591" spans="3:16">
      <c r="C591" s="170"/>
      <c r="D591" s="170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</row>
    <row r="592" spans="3:16">
      <c r="C592" s="170"/>
      <c r="D592" s="170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</row>
    <row r="593" spans="3:16">
      <c r="C593" s="170"/>
      <c r="D593" s="170"/>
      <c r="E593" s="170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</row>
    <row r="594" spans="3:16">
      <c r="C594" s="170"/>
      <c r="D594" s="170"/>
      <c r="E594" s="170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</row>
    <row r="595" spans="3:16">
      <c r="C595" s="170"/>
      <c r="D595" s="170"/>
      <c r="E595" s="170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</row>
    <row r="596" spans="3:16">
      <c r="C596" s="170"/>
      <c r="D596" s="170"/>
      <c r="E596" s="170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</row>
    <row r="597" spans="3:16">
      <c r="C597" s="170"/>
      <c r="D597" s="170"/>
      <c r="E597" s="170"/>
      <c r="F597" s="170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</row>
    <row r="598" spans="3:16">
      <c r="C598" s="170"/>
      <c r="D598" s="170"/>
      <c r="E598" s="170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</row>
    <row r="599" spans="3:16">
      <c r="C599" s="170"/>
      <c r="D599" s="170"/>
      <c r="E599" s="170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</row>
    <row r="600" spans="3:16">
      <c r="C600" s="170"/>
      <c r="D600" s="170"/>
      <c r="E600" s="170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</row>
    <row r="601" spans="3:16">
      <c r="C601" s="170"/>
      <c r="D601" s="170"/>
      <c r="E601" s="170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</row>
    <row r="602" spans="3:16">
      <c r="C602" s="170"/>
      <c r="D602" s="170"/>
      <c r="E602" s="170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</row>
    <row r="603" spans="3:16">
      <c r="C603" s="170"/>
      <c r="D603" s="170"/>
      <c r="E603" s="170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</row>
    <row r="604" spans="3:16">
      <c r="C604" s="170"/>
      <c r="D604" s="170"/>
      <c r="E604" s="170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</row>
    <row r="605" spans="3:16">
      <c r="C605" s="170"/>
      <c r="D605" s="170"/>
      <c r="E605" s="170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</row>
    <row r="606" spans="3:16">
      <c r="C606" s="170"/>
      <c r="D606" s="170"/>
      <c r="E606" s="170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</row>
    <row r="607" spans="3:16">
      <c r="C607" s="170"/>
      <c r="D607" s="170"/>
      <c r="E607" s="170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</row>
    <row r="608" spans="3:16">
      <c r="C608" s="170"/>
      <c r="D608" s="170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</row>
    <row r="609" spans="3:16">
      <c r="C609" s="170"/>
      <c r="D609" s="170"/>
      <c r="E609" s="170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</row>
    <row r="610" spans="3:16">
      <c r="C610" s="170"/>
      <c r="D610" s="170"/>
      <c r="E610" s="170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</row>
    <row r="611" spans="3:16">
      <c r="C611" s="170"/>
      <c r="D611" s="170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</row>
    <row r="612" spans="3:16">
      <c r="C612" s="170"/>
      <c r="D612" s="170"/>
      <c r="E612" s="170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</row>
    <row r="613" spans="3:16">
      <c r="C613" s="170"/>
      <c r="D613" s="170"/>
      <c r="E613" s="170"/>
      <c r="F613" s="170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</row>
    <row r="614" spans="3:16">
      <c r="C614" s="170"/>
      <c r="D614" s="170"/>
      <c r="E614" s="170"/>
      <c r="F614" s="170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</row>
    <row r="615" spans="3:16">
      <c r="C615" s="170"/>
      <c r="D615" s="170"/>
      <c r="E615" s="170"/>
      <c r="F615" s="170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</row>
    <row r="616" spans="3:16">
      <c r="C616" s="170"/>
      <c r="D616" s="170"/>
      <c r="E616" s="170"/>
      <c r="F616" s="170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</row>
    <row r="617" spans="3:16">
      <c r="C617" s="170"/>
      <c r="D617" s="170"/>
      <c r="E617" s="170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</row>
    <row r="618" spans="3:16">
      <c r="C618" s="170"/>
      <c r="D618" s="170"/>
      <c r="E618" s="170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</row>
    <row r="619" spans="3:16">
      <c r="C619" s="170"/>
      <c r="D619" s="170"/>
      <c r="E619" s="170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</row>
    <row r="620" spans="3:16">
      <c r="C620" s="170"/>
      <c r="D620" s="170"/>
      <c r="E620" s="170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</row>
    <row r="621" spans="3:16">
      <c r="C621" s="170"/>
      <c r="D621" s="170"/>
      <c r="E621" s="170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</row>
    <row r="622" spans="3:16">
      <c r="C622" s="170"/>
      <c r="D622" s="170"/>
      <c r="E622" s="170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</row>
    <row r="623" spans="3:16">
      <c r="C623" s="170"/>
      <c r="D623" s="170"/>
      <c r="E623" s="170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</row>
    <row r="624" spans="3:16">
      <c r="C624" s="170"/>
      <c r="D624" s="170"/>
      <c r="E624" s="170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</row>
    <row r="625" spans="3:16">
      <c r="C625" s="170"/>
      <c r="D625" s="170"/>
      <c r="E625" s="170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</row>
    <row r="626" spans="3:16">
      <c r="C626" s="170"/>
      <c r="D626" s="170"/>
      <c r="E626" s="170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</row>
    <row r="627" spans="3:16">
      <c r="C627" s="170"/>
      <c r="D627" s="170"/>
      <c r="E627" s="170"/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</row>
    <row r="628" spans="3:16">
      <c r="C628" s="170"/>
      <c r="D628" s="170"/>
      <c r="E628" s="170"/>
      <c r="F628" s="170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</row>
    <row r="629" spans="3:16">
      <c r="C629" s="170"/>
      <c r="D629" s="170"/>
      <c r="E629" s="170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</row>
    <row r="630" spans="3:16">
      <c r="C630" s="170"/>
      <c r="D630" s="170"/>
      <c r="E630" s="170"/>
      <c r="F630" s="170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</row>
    <row r="631" spans="3:16">
      <c r="C631" s="170"/>
      <c r="D631" s="170"/>
      <c r="E631" s="170"/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</row>
    <row r="632" spans="3:16">
      <c r="C632" s="170"/>
      <c r="D632" s="170"/>
      <c r="E632" s="170"/>
      <c r="F632" s="170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</row>
    <row r="633" spans="3:16">
      <c r="C633" s="170"/>
      <c r="D633" s="170"/>
      <c r="E633" s="170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</row>
    <row r="634" spans="3:16">
      <c r="C634" s="170"/>
      <c r="D634" s="170"/>
      <c r="E634" s="170"/>
      <c r="F634" s="170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</row>
    <row r="635" spans="3:16">
      <c r="C635" s="170"/>
      <c r="D635" s="170"/>
      <c r="E635" s="170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</row>
    <row r="636" spans="3:16">
      <c r="C636" s="170"/>
      <c r="D636" s="170"/>
      <c r="E636" s="170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</row>
    <row r="637" spans="3:16">
      <c r="C637" s="170"/>
      <c r="D637" s="170"/>
      <c r="E637" s="170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</row>
    <row r="638" spans="3:16">
      <c r="C638" s="170"/>
      <c r="D638" s="170"/>
      <c r="E638" s="170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</row>
    <row r="639" spans="3:16">
      <c r="C639" s="170"/>
      <c r="D639" s="170"/>
      <c r="E639" s="170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</row>
    <row r="640" spans="3:16">
      <c r="C640" s="170"/>
      <c r="D640" s="170"/>
      <c r="E640" s="170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</row>
    <row r="641" spans="3:16">
      <c r="C641" s="170"/>
      <c r="D641" s="170"/>
      <c r="E641" s="170"/>
      <c r="F641" s="170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</row>
    <row r="642" spans="3:16">
      <c r="C642" s="170"/>
      <c r="D642" s="170"/>
      <c r="E642" s="170"/>
      <c r="F642" s="17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</row>
    <row r="643" spans="3:16">
      <c r="C643" s="170"/>
      <c r="D643" s="170"/>
      <c r="E643" s="170"/>
      <c r="F643" s="170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</row>
    <row r="644" spans="3:16">
      <c r="C644" s="170"/>
      <c r="D644" s="170"/>
      <c r="E644" s="170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</row>
    <row r="645" spans="3:16">
      <c r="C645" s="170"/>
      <c r="D645" s="170"/>
      <c r="E645" s="170"/>
      <c r="F645" s="170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</row>
    <row r="646" spans="3:16">
      <c r="C646" s="170"/>
      <c r="D646" s="170"/>
      <c r="E646" s="170"/>
      <c r="F646" s="170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</row>
    <row r="647" spans="3:16">
      <c r="C647" s="170"/>
      <c r="D647" s="170"/>
      <c r="E647" s="170"/>
      <c r="F647" s="170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</row>
    <row r="648" spans="3:16">
      <c r="C648" s="170"/>
      <c r="D648" s="170"/>
      <c r="E648" s="170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</row>
    <row r="649" spans="3:16">
      <c r="C649" s="170"/>
      <c r="D649" s="170"/>
      <c r="E649" s="170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</row>
    <row r="650" spans="3:16">
      <c r="C650" s="170"/>
      <c r="D650" s="170"/>
      <c r="E650" s="170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</row>
    <row r="651" spans="3:16">
      <c r="C651" s="170"/>
      <c r="D651" s="170"/>
      <c r="E651" s="170"/>
      <c r="F651" s="170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</row>
    <row r="652" spans="3:16">
      <c r="C652" s="170"/>
      <c r="D652" s="170"/>
      <c r="E652" s="170"/>
      <c r="F652" s="170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</row>
    <row r="653" spans="3:16">
      <c r="C653" s="170"/>
      <c r="D653" s="170"/>
      <c r="E653" s="170"/>
      <c r="F653" s="170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</row>
    <row r="654" spans="3:16">
      <c r="C654" s="170"/>
      <c r="D654" s="170"/>
      <c r="E654" s="170"/>
      <c r="F654" s="170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</row>
    <row r="655" spans="3:16">
      <c r="C655" s="170"/>
      <c r="D655" s="170"/>
      <c r="E655" s="170"/>
      <c r="F655" s="170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</row>
    <row r="656" spans="3:16">
      <c r="C656" s="170"/>
      <c r="D656" s="170"/>
      <c r="E656" s="170"/>
      <c r="F656" s="170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</row>
    <row r="657" spans="3:16"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</row>
    <row r="658" spans="3:16">
      <c r="C658" s="170"/>
      <c r="D658" s="170"/>
      <c r="E658" s="170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</row>
    <row r="659" spans="3:16">
      <c r="C659" s="170"/>
      <c r="D659" s="170"/>
      <c r="E659" s="170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</row>
    <row r="660" spans="3:16">
      <c r="C660" s="170"/>
      <c r="D660" s="170"/>
      <c r="E660" s="170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</row>
    <row r="661" spans="3:16">
      <c r="C661" s="170"/>
      <c r="D661" s="170"/>
      <c r="E661" s="170"/>
      <c r="F661" s="170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</row>
    <row r="662" spans="3:16">
      <c r="C662" s="170"/>
      <c r="D662" s="170"/>
      <c r="E662" s="170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</row>
    <row r="663" spans="3:16">
      <c r="C663" s="170"/>
      <c r="D663" s="170"/>
      <c r="E663" s="170"/>
      <c r="F663" s="170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</row>
    <row r="664" spans="3:16">
      <c r="C664" s="170"/>
      <c r="D664" s="170"/>
      <c r="E664" s="170"/>
      <c r="F664" s="170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</row>
    <row r="665" spans="3:16">
      <c r="C665" s="170"/>
      <c r="D665" s="170"/>
      <c r="E665" s="170"/>
      <c r="F665" s="170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</row>
    <row r="666" spans="3:16">
      <c r="C666" s="170"/>
      <c r="D666" s="170"/>
      <c r="E666" s="170"/>
      <c r="F666" s="170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</row>
    <row r="667" spans="3:16">
      <c r="C667" s="170"/>
      <c r="D667" s="170"/>
      <c r="E667" s="170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</row>
    <row r="668" spans="3:16">
      <c r="C668" s="170"/>
      <c r="D668" s="170"/>
      <c r="E668" s="170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</row>
    <row r="669" spans="3:16">
      <c r="C669" s="170"/>
      <c r="D669" s="170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</row>
    <row r="670" spans="3:16">
      <c r="C670" s="170"/>
      <c r="D670" s="170"/>
      <c r="E670" s="170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</row>
    <row r="671" spans="3:16">
      <c r="C671" s="170"/>
      <c r="D671" s="170"/>
      <c r="E671" s="170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</row>
    <row r="672" spans="3:16">
      <c r="C672" s="170"/>
      <c r="D672" s="170"/>
      <c r="E672" s="170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</row>
    <row r="673" spans="3:16">
      <c r="C673" s="170"/>
      <c r="D673" s="170"/>
      <c r="E673" s="170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</row>
    <row r="674" spans="3:16">
      <c r="C674" s="170"/>
      <c r="D674" s="170"/>
      <c r="E674" s="170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</row>
    <row r="675" spans="3:16">
      <c r="C675" s="170"/>
      <c r="D675" s="170"/>
      <c r="E675" s="170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</row>
    <row r="676" spans="3:16">
      <c r="C676" s="170"/>
      <c r="D676" s="170"/>
      <c r="E676" s="170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</row>
    <row r="677" spans="3:16">
      <c r="C677" s="170"/>
      <c r="D677" s="170"/>
      <c r="E677" s="170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</row>
    <row r="678" spans="3:16">
      <c r="C678" s="170"/>
      <c r="D678" s="170"/>
      <c r="E678" s="170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</row>
    <row r="679" spans="3:16">
      <c r="C679" s="170"/>
      <c r="D679" s="170"/>
      <c r="E679" s="170"/>
      <c r="F679" s="170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</row>
    <row r="680" spans="3:16">
      <c r="C680" s="170"/>
      <c r="D680" s="170"/>
      <c r="E680" s="170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</row>
    <row r="681" spans="3:16">
      <c r="C681" s="170"/>
      <c r="D681" s="170"/>
      <c r="E681" s="170"/>
      <c r="F681" s="170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</row>
    <row r="682" spans="3:16">
      <c r="C682" s="170"/>
      <c r="D682" s="170"/>
      <c r="E682" s="170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</row>
    <row r="683" spans="3:16"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</row>
    <row r="684" spans="3:16"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</row>
    <row r="685" spans="3:16"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</row>
    <row r="686" spans="3:16"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</row>
    <row r="687" spans="3:16"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</row>
    <row r="688" spans="3:16"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</row>
    <row r="689" spans="3:16"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</row>
    <row r="690" spans="3:16"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</row>
    <row r="691" spans="3:16"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</row>
    <row r="692" spans="3:16"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</row>
    <row r="693" spans="3:16"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</row>
    <row r="694" spans="3:16"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</row>
    <row r="695" spans="3:16"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</row>
    <row r="696" spans="3:16"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</row>
    <row r="697" spans="3:16"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</row>
    <row r="698" spans="3:16"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</row>
    <row r="699" spans="3:16"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</row>
    <row r="700" spans="3:16"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</row>
    <row r="701" spans="3:16"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</row>
    <row r="702" spans="3:16"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</row>
    <row r="703" spans="3:16"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</row>
    <row r="704" spans="3:16"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</row>
    <row r="705" spans="3:16"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</row>
    <row r="706" spans="3:16"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</row>
    <row r="707" spans="3:16"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</row>
    <row r="708" spans="3:16"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</row>
    <row r="709" spans="3:16"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</row>
    <row r="710" spans="3:16"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</row>
    <row r="711" spans="3:16"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</row>
    <row r="712" spans="3:16"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</row>
    <row r="713" spans="3:16"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</row>
    <row r="714" spans="3:16"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</row>
    <row r="715" spans="3:16"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</row>
    <row r="716" spans="3:16"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</row>
    <row r="717" spans="3:16"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</row>
    <row r="718" spans="3:16"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</row>
    <row r="719" spans="3:16"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</row>
    <row r="720" spans="3:16"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</row>
    <row r="721" spans="3:16"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</row>
    <row r="722" spans="3:16"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</row>
    <row r="723" spans="3:16"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</row>
    <row r="724" spans="3:16"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</row>
    <row r="725" spans="3:16"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</row>
    <row r="726" spans="3:16"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</row>
    <row r="727" spans="3:16"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</row>
    <row r="728" spans="3:16"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</row>
    <row r="729" spans="3:16"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</row>
    <row r="730" spans="3:16"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</row>
    <row r="731" spans="3:16"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</row>
    <row r="732" spans="3:16"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</row>
    <row r="733" spans="3:16"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</row>
    <row r="734" spans="3:16"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</row>
    <row r="735" spans="3:16"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</row>
    <row r="736" spans="3:16"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</row>
    <row r="737" spans="3:16"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</row>
    <row r="738" spans="3:16"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</row>
    <row r="739" spans="3:16"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</row>
    <row r="740" spans="3:16"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</row>
    <row r="741" spans="3:16"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</row>
    <row r="742" spans="3:16"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</row>
    <row r="743" spans="3:16"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</row>
    <row r="744" spans="3:16"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</row>
    <row r="745" spans="3:16"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</row>
    <row r="746" spans="3:16"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</row>
    <row r="747" spans="3:16"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</row>
    <row r="748" spans="3:16"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</row>
    <row r="749" spans="3:16"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</row>
    <row r="750" spans="3:16"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</row>
    <row r="751" spans="3:16"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</row>
    <row r="752" spans="3:16"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</row>
    <row r="753" spans="3:16"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</row>
    <row r="754" spans="3:16"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</row>
    <row r="755" spans="3:16"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</row>
    <row r="756" spans="3:16"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</row>
    <row r="757" spans="3:16"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</row>
    <row r="758" spans="3:16"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</row>
    <row r="759" spans="3:16"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</row>
    <row r="760" spans="3:16"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</row>
    <row r="761" spans="3:16"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</row>
    <row r="762" spans="3:16"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</row>
    <row r="763" spans="3:16"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</row>
    <row r="764" spans="3:16"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</row>
    <row r="765" spans="3:16"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</row>
    <row r="766" spans="3:16"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</row>
    <row r="767" spans="3:16"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</row>
    <row r="768" spans="3:16"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</row>
    <row r="769" spans="3:16"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</row>
    <row r="770" spans="3:16"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</row>
    <row r="771" spans="3:16"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</row>
    <row r="772" spans="3:16"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</row>
    <row r="773" spans="3:16"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</row>
    <row r="774" spans="3:16"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</row>
    <row r="775" spans="3:16"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</row>
    <row r="776" spans="3:16"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</row>
    <row r="777" spans="3:16"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</row>
    <row r="778" spans="3:16"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</row>
    <row r="779" spans="3:16">
      <c r="C779" s="170"/>
      <c r="D779" s="170"/>
      <c r="E779" s="170"/>
      <c r="F779" s="170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</row>
    <row r="780" spans="3:16">
      <c r="C780" s="170"/>
      <c r="D780" s="170"/>
      <c r="E780" s="170"/>
      <c r="F780" s="170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</row>
    <row r="781" spans="3:16">
      <c r="C781" s="170"/>
      <c r="D781" s="170"/>
      <c r="E781" s="170"/>
      <c r="F781" s="170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</row>
    <row r="782" spans="3:16">
      <c r="C782" s="170"/>
      <c r="D782" s="170"/>
      <c r="E782" s="170"/>
      <c r="F782" s="170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</row>
    <row r="783" spans="3:16">
      <c r="C783" s="170"/>
      <c r="D783" s="170"/>
      <c r="E783" s="170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</row>
    <row r="784" spans="3:16">
      <c r="C784" s="170"/>
      <c r="D784" s="170"/>
      <c r="E784" s="170"/>
      <c r="F784" s="170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</row>
    <row r="785" spans="3:16">
      <c r="C785" s="170"/>
      <c r="D785" s="170"/>
      <c r="E785" s="170"/>
      <c r="F785" s="170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</row>
    <row r="786" spans="3:16">
      <c r="C786" s="170"/>
      <c r="D786" s="170"/>
      <c r="E786" s="170"/>
      <c r="F786" s="170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</row>
    <row r="787" spans="3:16">
      <c r="C787" s="170"/>
      <c r="D787" s="170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</row>
    <row r="788" spans="3:16">
      <c r="C788" s="170"/>
      <c r="D788" s="170"/>
      <c r="E788" s="170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</row>
    <row r="789" spans="3:16">
      <c r="C789" s="170"/>
      <c r="D789" s="170"/>
      <c r="E789" s="170"/>
      <c r="F789" s="170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</row>
    <row r="790" spans="3:16">
      <c r="C790" s="170"/>
      <c r="D790" s="170"/>
      <c r="E790" s="170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</row>
    <row r="791" spans="3:16">
      <c r="C791" s="170"/>
      <c r="D791" s="170"/>
      <c r="E791" s="170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</row>
    <row r="792" spans="3:16">
      <c r="C792" s="170"/>
      <c r="D792" s="170"/>
      <c r="E792" s="170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</row>
    <row r="793" spans="3:16">
      <c r="C793" s="170"/>
      <c r="D793" s="170"/>
      <c r="E793" s="170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</row>
    <row r="794" spans="3:16">
      <c r="C794" s="170"/>
      <c r="D794" s="170"/>
      <c r="E794" s="170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</row>
    <row r="795" spans="3:16">
      <c r="C795" s="170"/>
      <c r="D795" s="170"/>
      <c r="E795" s="170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</row>
    <row r="796" spans="3:16">
      <c r="C796" s="170"/>
      <c r="D796" s="170"/>
      <c r="E796" s="170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</row>
    <row r="797" spans="3:16">
      <c r="C797" s="170"/>
      <c r="D797" s="170"/>
      <c r="E797" s="170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</row>
    <row r="798" spans="3:16">
      <c r="C798" s="170"/>
      <c r="D798" s="170"/>
      <c r="E798" s="170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</row>
    <row r="799" spans="3:16">
      <c r="C799" s="170"/>
      <c r="D799" s="170"/>
      <c r="E799" s="170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</row>
    <row r="800" spans="3:16">
      <c r="C800" s="170"/>
      <c r="D800" s="170"/>
      <c r="E800" s="170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</row>
    <row r="801" spans="3:16">
      <c r="C801" s="170"/>
      <c r="D801" s="170"/>
      <c r="E801" s="170"/>
      <c r="F801" s="170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</row>
    <row r="802" spans="3:16">
      <c r="C802" s="170"/>
      <c r="D802" s="170"/>
      <c r="E802" s="170"/>
      <c r="F802" s="170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</row>
    <row r="803" spans="3:16">
      <c r="C803" s="170"/>
      <c r="D803" s="170"/>
      <c r="E803" s="170"/>
      <c r="F803" s="170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</row>
    <row r="804" spans="3:16">
      <c r="C804" s="170"/>
      <c r="D804" s="170"/>
      <c r="E804" s="170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</row>
    <row r="805" spans="3:16">
      <c r="C805" s="170"/>
      <c r="D805" s="170"/>
      <c r="E805" s="170"/>
      <c r="F805" s="170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</row>
    <row r="806" spans="3:16">
      <c r="C806" s="170"/>
      <c r="D806" s="170"/>
      <c r="E806" s="170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</row>
    <row r="807" spans="3:16">
      <c r="C807" s="170"/>
      <c r="D807" s="170"/>
      <c r="E807" s="170"/>
      <c r="F807" s="170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</row>
    <row r="808" spans="3:16">
      <c r="C808" s="170"/>
      <c r="D808" s="170"/>
      <c r="E808" s="170"/>
      <c r="F808" s="170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</row>
    <row r="809" spans="3:16">
      <c r="C809" s="170"/>
      <c r="D809" s="170"/>
      <c r="E809" s="170"/>
      <c r="F809" s="170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</row>
    <row r="810" spans="3:16">
      <c r="C810" s="170"/>
      <c r="D810" s="170"/>
      <c r="E810" s="170"/>
      <c r="F810" s="170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</row>
    <row r="811" spans="3:16">
      <c r="C811" s="170"/>
      <c r="D811" s="170"/>
      <c r="E811" s="170"/>
      <c r="F811" s="170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</row>
    <row r="812" spans="3:16">
      <c r="C812" s="170"/>
      <c r="D812" s="170"/>
      <c r="E812" s="170"/>
      <c r="F812" s="170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</row>
    <row r="813" spans="3:16">
      <c r="C813" s="170"/>
      <c r="D813" s="170"/>
      <c r="E813" s="170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</row>
    <row r="814" spans="3:16">
      <c r="C814" s="170"/>
      <c r="D814" s="170"/>
      <c r="E814" s="170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</row>
    <row r="815" spans="3:16">
      <c r="C815" s="170"/>
      <c r="D815" s="170"/>
      <c r="E815" s="170"/>
      <c r="F815" s="170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</row>
    <row r="816" spans="3:16">
      <c r="C816" s="170"/>
      <c r="D816" s="170"/>
      <c r="E816" s="170"/>
      <c r="F816" s="170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</row>
    <row r="817" spans="3:16">
      <c r="C817" s="170"/>
      <c r="D817" s="170"/>
      <c r="E817" s="170"/>
      <c r="F817" s="170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</row>
    <row r="818" spans="3:16">
      <c r="C818" s="170"/>
      <c r="D818" s="170"/>
      <c r="E818" s="170"/>
      <c r="F818" s="170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</row>
    <row r="819" spans="3:16">
      <c r="C819" s="170"/>
      <c r="D819" s="170"/>
      <c r="E819" s="170"/>
      <c r="F819" s="170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</row>
    <row r="820" spans="3:16">
      <c r="C820" s="170"/>
      <c r="D820" s="170"/>
      <c r="E820" s="170"/>
      <c r="F820" s="170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</row>
    <row r="821" spans="3:16">
      <c r="C821" s="170"/>
      <c r="D821" s="170"/>
      <c r="E821" s="170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</row>
    <row r="822" spans="3:16">
      <c r="C822" s="170"/>
      <c r="D822" s="170"/>
      <c r="E822" s="170"/>
      <c r="F822" s="170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</row>
    <row r="823" spans="3:16">
      <c r="C823" s="170"/>
      <c r="D823" s="170"/>
      <c r="E823" s="170"/>
      <c r="F823" s="170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</row>
    <row r="824" spans="3:16">
      <c r="C824" s="170"/>
      <c r="D824" s="170"/>
      <c r="E824" s="170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</row>
    <row r="825" spans="3:16">
      <c r="C825" s="170"/>
      <c r="D825" s="170"/>
      <c r="E825" s="170"/>
      <c r="F825" s="170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</row>
    <row r="826" spans="3:16">
      <c r="C826" s="170"/>
      <c r="D826" s="170"/>
      <c r="E826" s="170"/>
      <c r="F826" s="170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</row>
    <row r="827" spans="3:16">
      <c r="C827" s="170"/>
      <c r="D827" s="170"/>
      <c r="E827" s="170"/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</row>
    <row r="828" spans="3:16">
      <c r="C828" s="170"/>
      <c r="D828" s="170"/>
      <c r="E828" s="170"/>
      <c r="F828" s="170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</row>
    <row r="829" spans="3:16">
      <c r="C829" s="170"/>
      <c r="D829" s="170"/>
      <c r="E829" s="170"/>
      <c r="F829" s="170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</row>
    <row r="830" spans="3:16">
      <c r="C830" s="170"/>
      <c r="D830" s="170"/>
      <c r="E830" s="170"/>
      <c r="F830" s="170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</row>
    <row r="831" spans="3:16">
      <c r="C831" s="170"/>
      <c r="D831" s="170"/>
      <c r="E831" s="170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</row>
    <row r="832" spans="3:16">
      <c r="C832" s="170"/>
      <c r="D832" s="170"/>
      <c r="E832" s="170"/>
      <c r="F832" s="170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</row>
    <row r="833" spans="3:16">
      <c r="C833" s="170"/>
      <c r="D833" s="170"/>
      <c r="E833" s="170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</row>
    <row r="834" spans="3:16">
      <c r="C834" s="170"/>
      <c r="D834" s="170"/>
      <c r="E834" s="170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</row>
    <row r="835" spans="3:16">
      <c r="C835" s="170"/>
      <c r="D835" s="170"/>
      <c r="E835" s="170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</row>
    <row r="836" spans="3:16">
      <c r="C836" s="170"/>
      <c r="D836" s="170"/>
      <c r="E836" s="170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</row>
    <row r="837" spans="3:16">
      <c r="C837" s="170"/>
      <c r="D837" s="170"/>
      <c r="E837" s="170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</row>
    <row r="838" spans="3:16">
      <c r="C838" s="170"/>
      <c r="D838" s="170"/>
      <c r="E838" s="170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</row>
    <row r="839" spans="3:16">
      <c r="C839" s="170"/>
      <c r="D839" s="170"/>
      <c r="E839" s="170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</row>
    <row r="840" spans="3:16">
      <c r="C840" s="170"/>
      <c r="D840" s="170"/>
      <c r="E840" s="170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</row>
    <row r="841" spans="3:16">
      <c r="C841" s="170"/>
      <c r="D841" s="170"/>
      <c r="E841" s="170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</row>
    <row r="842" spans="3:16">
      <c r="C842" s="170"/>
      <c r="D842" s="170"/>
      <c r="E842" s="170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</row>
    <row r="843" spans="3:16">
      <c r="C843" s="170"/>
      <c r="D843" s="170"/>
      <c r="E843" s="170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</row>
    <row r="844" spans="3:16">
      <c r="C844" s="170"/>
      <c r="D844" s="170"/>
      <c r="E844" s="170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</row>
    <row r="845" spans="3:16">
      <c r="C845" s="170"/>
      <c r="D845" s="170"/>
      <c r="E845" s="170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</row>
    <row r="846" spans="3:16">
      <c r="C846" s="170"/>
      <c r="D846" s="170"/>
      <c r="E846" s="170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</row>
    <row r="847" spans="3:16">
      <c r="C847" s="170"/>
      <c r="D847" s="170"/>
      <c r="E847" s="170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</row>
    <row r="848" spans="3:16">
      <c r="C848" s="170"/>
      <c r="D848" s="170"/>
      <c r="E848" s="170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</row>
    <row r="849" spans="3:16">
      <c r="C849" s="170"/>
      <c r="D849" s="170"/>
      <c r="E849" s="170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</row>
    <row r="850" spans="3:16">
      <c r="C850" s="170"/>
      <c r="D850" s="170"/>
      <c r="E850" s="170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</row>
    <row r="851" spans="3:16">
      <c r="C851" s="170"/>
      <c r="D851" s="170"/>
      <c r="E851" s="170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</row>
    <row r="852" spans="3:16">
      <c r="C852" s="170"/>
      <c r="D852" s="170"/>
      <c r="E852" s="170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</row>
    <row r="853" spans="3:16">
      <c r="C853" s="170"/>
      <c r="D853" s="170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</row>
    <row r="854" spans="3:16">
      <c r="C854" s="170"/>
      <c r="D854" s="170"/>
      <c r="E854" s="170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</row>
    <row r="855" spans="3:16">
      <c r="C855" s="170"/>
      <c r="D855" s="170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</row>
    <row r="856" spans="3:16">
      <c r="C856" s="170"/>
      <c r="D856" s="170"/>
      <c r="E856" s="170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</row>
    <row r="857" spans="3:16">
      <c r="C857" s="170"/>
      <c r="D857" s="170"/>
      <c r="E857" s="170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</row>
    <row r="858" spans="3:16">
      <c r="C858" s="170"/>
      <c r="D858" s="170"/>
      <c r="E858" s="170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</row>
    <row r="859" spans="3:16">
      <c r="C859" s="170"/>
      <c r="D859" s="170"/>
      <c r="E859" s="170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</row>
    <row r="860" spans="3:16">
      <c r="C860" s="170"/>
      <c r="D860" s="170"/>
      <c r="E860" s="170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</row>
    <row r="861" spans="3:16">
      <c r="C861" s="170"/>
      <c r="D861" s="170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</row>
    <row r="862" spans="3:16">
      <c r="C862" s="170"/>
      <c r="D862" s="170"/>
      <c r="E862" s="170"/>
      <c r="F862" s="170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</row>
    <row r="863" spans="3:16">
      <c r="C863" s="170"/>
      <c r="D863" s="170"/>
      <c r="E863" s="170"/>
      <c r="F863" s="170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</row>
    <row r="864" spans="3:16">
      <c r="C864" s="170"/>
      <c r="D864" s="170"/>
      <c r="E864" s="170"/>
      <c r="F864" s="170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</row>
    <row r="865" spans="3:16">
      <c r="C865" s="170"/>
      <c r="D865" s="170"/>
      <c r="E865" s="170"/>
      <c r="F865" s="170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</row>
    <row r="866" spans="3:16">
      <c r="C866" s="170"/>
      <c r="D866" s="170"/>
      <c r="E866" s="170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</row>
    <row r="867" spans="3:16">
      <c r="C867" s="170"/>
      <c r="D867" s="170"/>
      <c r="E867" s="170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</row>
    <row r="868" spans="3:16">
      <c r="C868" s="170"/>
      <c r="D868" s="170"/>
      <c r="E868" s="170"/>
      <c r="F868" s="170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</row>
    <row r="869" spans="3:16">
      <c r="C869" s="170"/>
      <c r="D869" s="170"/>
      <c r="E869" s="170"/>
      <c r="F869" s="170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</row>
    <row r="870" spans="3:16">
      <c r="C870" s="170"/>
      <c r="D870" s="170"/>
      <c r="E870" s="170"/>
      <c r="F870" s="170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</row>
    <row r="871" spans="3:16">
      <c r="C871" s="170"/>
      <c r="D871" s="170"/>
      <c r="E871" s="170"/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</row>
    <row r="872" spans="3:16">
      <c r="C872" s="170"/>
      <c r="D872" s="170"/>
      <c r="E872" s="170"/>
      <c r="F872" s="170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</row>
    <row r="873" spans="3:16">
      <c r="C873" s="170"/>
      <c r="D873" s="170"/>
      <c r="E873" s="170"/>
      <c r="F873" s="170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</row>
    <row r="874" spans="3:16">
      <c r="C874" s="170"/>
      <c r="D874" s="170"/>
      <c r="E874" s="170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</row>
    <row r="875" spans="3:16">
      <c r="C875" s="170"/>
      <c r="D875" s="170"/>
      <c r="E875" s="170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</row>
    <row r="876" spans="3:16">
      <c r="C876" s="170"/>
      <c r="D876" s="170"/>
      <c r="E876" s="170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</row>
    <row r="877" spans="3:16">
      <c r="C877" s="170"/>
      <c r="D877" s="170"/>
      <c r="E877" s="170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</row>
    <row r="878" spans="3:16">
      <c r="C878" s="170"/>
      <c r="D878" s="170"/>
      <c r="E878" s="170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</row>
    <row r="879" spans="3:16">
      <c r="C879" s="170"/>
      <c r="D879" s="170"/>
      <c r="E879" s="170"/>
      <c r="F879" s="170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</row>
    <row r="880" spans="3:16">
      <c r="C880" s="170"/>
      <c r="D880" s="170"/>
      <c r="E880" s="170"/>
      <c r="F880" s="170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</row>
    <row r="881" spans="3:16">
      <c r="C881" s="170"/>
      <c r="D881" s="170"/>
      <c r="E881" s="170"/>
      <c r="F881" s="170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</row>
    <row r="882" spans="3:16">
      <c r="C882" s="170"/>
      <c r="D882" s="170"/>
      <c r="E882" s="170"/>
      <c r="F882" s="170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</row>
    <row r="883" spans="3:16">
      <c r="C883" s="170"/>
      <c r="D883" s="170"/>
      <c r="E883" s="170"/>
      <c r="F883" s="170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</row>
    <row r="884" spans="3:16">
      <c r="C884" s="170"/>
      <c r="D884" s="170"/>
      <c r="E884" s="170"/>
      <c r="F884" s="170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</row>
    <row r="885" spans="3:16">
      <c r="C885" s="170"/>
      <c r="D885" s="170"/>
      <c r="E885" s="170"/>
      <c r="F885" s="170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</row>
    <row r="886" spans="3:16">
      <c r="C886" s="170"/>
      <c r="D886" s="170"/>
      <c r="E886" s="170"/>
      <c r="F886" s="170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</row>
  </sheetData>
  <mergeCells count="5">
    <mergeCell ref="A63:B63"/>
    <mergeCell ref="A1:P1"/>
    <mergeCell ref="A24:B24"/>
    <mergeCell ref="A4:B4"/>
    <mergeCell ref="A31:B31"/>
  </mergeCells>
  <phoneticPr fontId="3" type="noConversion"/>
  <pageMargins left="0.5" right="0.78740157480314965" top="0.17" bottom="0.17" header="0.51181102362204722" footer="0.25"/>
  <pageSetup paperSize="9" scale="85" orientation="landscape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14"/>
  <dimension ref="A1:K128"/>
  <sheetViews>
    <sheetView topLeftCell="A38" workbookViewId="0">
      <selection activeCell="G59" sqref="G59"/>
    </sheetView>
  </sheetViews>
  <sheetFormatPr defaultRowHeight="12.75"/>
  <cols>
    <col min="4" max="4" width="10.42578125" customWidth="1"/>
    <col min="5" max="5" width="13" customWidth="1"/>
    <col min="6" max="6" width="20.7109375" customWidth="1"/>
    <col min="8" max="10" width="10.85546875" bestFit="1" customWidth="1"/>
  </cols>
  <sheetData>
    <row r="1" spans="1:11" ht="29.25" customHeight="1" thickBot="1">
      <c r="A1" s="921" t="s">
        <v>425</v>
      </c>
      <c r="B1" s="922"/>
      <c r="C1" s="922"/>
      <c r="D1" s="922"/>
      <c r="E1" s="922"/>
      <c r="F1" s="923"/>
    </row>
    <row r="2" spans="1:11" ht="0.75" customHeight="1">
      <c r="A2" s="228" t="s">
        <v>164</v>
      </c>
      <c r="B2" s="24"/>
      <c r="C2" s="24"/>
      <c r="D2" s="23"/>
      <c r="E2" s="23"/>
      <c r="F2" s="23"/>
    </row>
    <row r="3" spans="1:11" ht="0.75" customHeight="1" thickBot="1">
      <c r="F3" s="14"/>
    </row>
    <row r="4" spans="1:11" ht="13.5" thickBot="1">
      <c r="A4" s="927" t="s">
        <v>167</v>
      </c>
      <c r="B4" s="928"/>
      <c r="C4" s="928"/>
      <c r="D4" s="928"/>
      <c r="E4" s="928"/>
      <c r="F4" s="929"/>
    </row>
    <row r="5" spans="1:11">
      <c r="A5" s="310" t="s">
        <v>349</v>
      </c>
      <c r="B5" s="311"/>
      <c r="C5" s="311"/>
      <c r="D5" s="311"/>
      <c r="E5" s="311">
        <v>1</v>
      </c>
      <c r="F5" s="312">
        <f>SUM('5. sz.melléklet'!D4)</f>
        <v>70390</v>
      </c>
    </row>
    <row r="6" spans="1:11">
      <c r="A6" s="310" t="s">
        <v>204</v>
      </c>
      <c r="B6" s="311"/>
      <c r="C6" s="311"/>
      <c r="D6" s="311"/>
      <c r="E6" s="311">
        <v>2</v>
      </c>
      <c r="F6" s="312">
        <f>'5. sz.melléklet'!D6</f>
        <v>513900</v>
      </c>
    </row>
    <row r="7" spans="1:11">
      <c r="A7" s="310" t="s">
        <v>27</v>
      </c>
      <c r="B7" s="311"/>
      <c r="C7" s="311"/>
      <c r="D7" s="311"/>
      <c r="E7" s="311">
        <v>3</v>
      </c>
      <c r="F7" s="312">
        <f>'5. sz.melléklet'!D13</f>
        <v>113826</v>
      </c>
    </row>
    <row r="8" spans="1:11">
      <c r="A8" s="310" t="s">
        <v>352</v>
      </c>
      <c r="B8" s="311"/>
      <c r="C8" s="311"/>
      <c r="D8" s="311"/>
      <c r="E8" s="311">
        <v>4</v>
      </c>
      <c r="F8" s="312">
        <f>'5.a.sz. melléklet'!F25+5600</f>
        <v>22375</v>
      </c>
      <c r="J8" s="52"/>
      <c r="K8" s="52"/>
    </row>
    <row r="9" spans="1:11">
      <c r="A9" s="313" t="s">
        <v>9</v>
      </c>
      <c r="B9" s="314"/>
      <c r="C9" s="314"/>
      <c r="D9" s="314"/>
      <c r="E9" s="314" t="s">
        <v>73</v>
      </c>
      <c r="F9" s="315">
        <f>SUM(F5:F8)</f>
        <v>720491</v>
      </c>
    </row>
    <row r="10" spans="1:11">
      <c r="A10" s="310"/>
      <c r="B10" s="311"/>
      <c r="C10" s="311"/>
      <c r="D10" s="311"/>
      <c r="E10" s="311"/>
      <c r="F10" s="312"/>
    </row>
    <row r="11" spans="1:11">
      <c r="A11" s="310" t="s">
        <v>10</v>
      </c>
      <c r="B11" s="311"/>
      <c r="C11" s="311"/>
      <c r="D11" s="311"/>
      <c r="E11" s="311">
        <v>6</v>
      </c>
      <c r="F11" s="312">
        <f>'6. sz.melléklet'!C41</f>
        <v>27720</v>
      </c>
    </row>
    <row r="12" spans="1:11">
      <c r="A12" s="310" t="s">
        <v>362</v>
      </c>
      <c r="B12" s="311"/>
      <c r="C12" s="311"/>
      <c r="D12" s="311"/>
      <c r="E12" s="311">
        <v>7</v>
      </c>
      <c r="F12" s="312">
        <f>'6. sz.melléklet'!D41</f>
        <v>9179</v>
      </c>
    </row>
    <row r="13" spans="1:11">
      <c r="A13" s="316" t="s">
        <v>72</v>
      </c>
      <c r="B13" s="311"/>
      <c r="C13" s="311"/>
      <c r="D13" s="311"/>
      <c r="E13" s="311">
        <v>8</v>
      </c>
      <c r="F13" s="312">
        <f>'6. sz.melléklet'!E41</f>
        <v>162370</v>
      </c>
    </row>
    <row r="14" spans="1:11">
      <c r="A14" s="310" t="s">
        <v>260</v>
      </c>
      <c r="B14" s="311"/>
      <c r="C14" s="311"/>
      <c r="D14" s="311"/>
      <c r="E14" s="311">
        <v>10</v>
      </c>
      <c r="F14" s="312">
        <f>'6. sz.melléklet'!F41</f>
        <v>44250</v>
      </c>
    </row>
    <row r="15" spans="1:11">
      <c r="A15" s="310" t="s">
        <v>261</v>
      </c>
      <c r="B15" s="311"/>
      <c r="C15" s="311"/>
      <c r="D15" s="311"/>
      <c r="E15" s="311">
        <v>11</v>
      </c>
      <c r="F15" s="312">
        <f>'6. sz.melléklet'!I41</f>
        <v>31622</v>
      </c>
    </row>
    <row r="16" spans="1:11">
      <c r="A16" s="313" t="s">
        <v>11</v>
      </c>
      <c r="B16" s="314"/>
      <c r="C16" s="314"/>
      <c r="D16" s="314"/>
      <c r="E16" s="318" t="s">
        <v>76</v>
      </c>
      <c r="F16" s="315">
        <f>SUM(F11:F15)</f>
        <v>275141</v>
      </c>
    </row>
    <row r="17" spans="1:10" ht="5.25" customHeight="1">
      <c r="A17" s="319"/>
      <c r="B17" s="320"/>
      <c r="C17" s="320"/>
      <c r="D17" s="320"/>
      <c r="E17" s="321"/>
      <c r="F17" s="322"/>
    </row>
    <row r="18" spans="1:10">
      <c r="A18" s="319" t="s">
        <v>151</v>
      </c>
      <c r="B18" s="320"/>
      <c r="C18" s="320"/>
      <c r="D18" s="320"/>
      <c r="E18" s="321"/>
      <c r="F18" s="322">
        <f>F9-F16</f>
        <v>445350</v>
      </c>
    </row>
    <row r="19" spans="1:10" ht="3.75" customHeight="1" thickBot="1">
      <c r="A19" s="310"/>
      <c r="B19" s="311"/>
      <c r="C19" s="311"/>
      <c r="D19" s="311"/>
      <c r="E19" s="311"/>
      <c r="F19" s="312"/>
    </row>
    <row r="20" spans="1:10" ht="13.5" thickBot="1">
      <c r="A20" s="924" t="s">
        <v>166</v>
      </c>
      <c r="B20" s="925"/>
      <c r="C20" s="925"/>
      <c r="D20" s="925"/>
      <c r="E20" s="925"/>
      <c r="F20" s="926"/>
    </row>
    <row r="21" spans="1:10">
      <c r="A21" s="310" t="s">
        <v>12</v>
      </c>
      <c r="B21" s="311"/>
      <c r="C21" s="311"/>
      <c r="D21" s="311"/>
      <c r="E21" s="311">
        <v>13</v>
      </c>
      <c r="F21" s="312">
        <f>'1.sz. melléklet'!B8</f>
        <v>38400</v>
      </c>
      <c r="I21" s="48"/>
      <c r="J21" s="48"/>
    </row>
    <row r="22" spans="1:10">
      <c r="A22" s="310" t="s">
        <v>28</v>
      </c>
      <c r="B22" s="311"/>
      <c r="C22" s="311"/>
      <c r="D22" s="311"/>
      <c r="E22" s="311">
        <v>14</v>
      </c>
      <c r="F22" s="312"/>
    </row>
    <row r="23" spans="1:10">
      <c r="A23" s="310" t="s">
        <v>33</v>
      </c>
      <c r="B23" s="311"/>
      <c r="C23" s="311"/>
      <c r="D23" s="311"/>
      <c r="E23" s="311">
        <v>15</v>
      </c>
      <c r="F23" s="312"/>
    </row>
    <row r="24" spans="1:10">
      <c r="A24" s="310" t="s">
        <v>192</v>
      </c>
      <c r="B24" s="311"/>
      <c r="C24" s="311"/>
      <c r="D24" s="311"/>
      <c r="E24" s="311">
        <v>16</v>
      </c>
      <c r="F24" s="312">
        <f>'5. sz.melléklet'!D29+'5.a.sz. melléklet'!G25-5600</f>
        <v>20992</v>
      </c>
    </row>
    <row r="25" spans="1:10" ht="25.5" customHeight="1">
      <c r="A25" s="930" t="s">
        <v>523</v>
      </c>
      <c r="B25" s="931"/>
      <c r="C25" s="931"/>
      <c r="D25" s="931"/>
      <c r="E25" s="931"/>
      <c r="F25" s="312"/>
    </row>
    <row r="26" spans="1:10">
      <c r="A26" s="310" t="s">
        <v>13</v>
      </c>
      <c r="B26" s="311"/>
      <c r="C26" s="311"/>
      <c r="D26" s="311"/>
      <c r="E26" s="311">
        <v>17</v>
      </c>
      <c r="F26" s="312"/>
    </row>
    <row r="27" spans="1:10">
      <c r="A27" s="310" t="s">
        <v>98</v>
      </c>
      <c r="B27" s="311"/>
      <c r="C27" s="311"/>
      <c r="D27" s="311"/>
      <c r="E27" s="311">
        <v>18</v>
      </c>
      <c r="F27" s="312"/>
    </row>
    <row r="28" spans="1:10">
      <c r="A28" s="310" t="s">
        <v>99</v>
      </c>
      <c r="B28" s="311"/>
      <c r="C28" s="311"/>
      <c r="D28" s="311"/>
      <c r="E28" s="311">
        <v>19</v>
      </c>
      <c r="F28" s="312"/>
    </row>
    <row r="29" spans="1:10">
      <c r="A29" s="313" t="s">
        <v>14</v>
      </c>
      <c r="B29" s="314"/>
      <c r="C29" s="314"/>
      <c r="D29" s="314"/>
      <c r="E29" s="318" t="s">
        <v>100</v>
      </c>
      <c r="F29" s="315">
        <f>SUM(F21:F28)</f>
        <v>59392</v>
      </c>
    </row>
    <row r="30" spans="1:10">
      <c r="A30" s="319"/>
      <c r="B30" s="320"/>
      <c r="C30" s="320"/>
      <c r="D30" s="320"/>
      <c r="E30" s="320"/>
      <c r="F30" s="322"/>
    </row>
    <row r="31" spans="1:10">
      <c r="A31" s="310" t="s">
        <v>15</v>
      </c>
      <c r="B31" s="311"/>
      <c r="C31" s="311"/>
      <c r="D31" s="311"/>
      <c r="E31" s="311">
        <v>21</v>
      </c>
      <c r="F31" s="312">
        <f>'6.a.sz. melléklet'!I28</f>
        <v>35785</v>
      </c>
    </row>
    <row r="32" spans="1:10">
      <c r="A32" s="310" t="s">
        <v>16</v>
      </c>
      <c r="B32" s="311"/>
      <c r="C32" s="311"/>
      <c r="D32" s="311"/>
      <c r="E32" s="311">
        <v>22</v>
      </c>
      <c r="F32" s="312">
        <f>'6.a.sz. melléklet'!E28</f>
        <v>144218</v>
      </c>
    </row>
    <row r="33" spans="1:6">
      <c r="A33" s="310" t="s">
        <v>77</v>
      </c>
      <c r="B33" s="311"/>
      <c r="C33" s="311"/>
      <c r="D33" s="311"/>
      <c r="E33" s="311">
        <v>23</v>
      </c>
      <c r="F33" s="312"/>
    </row>
    <row r="34" spans="1:6">
      <c r="A34" s="310" t="s">
        <v>170</v>
      </c>
      <c r="B34" s="311"/>
      <c r="C34" s="311"/>
      <c r="D34" s="311"/>
      <c r="E34" s="323">
        <v>24</v>
      </c>
      <c r="F34" s="312"/>
    </row>
    <row r="35" spans="1:6">
      <c r="A35" s="310" t="s">
        <v>193</v>
      </c>
      <c r="B35" s="311"/>
      <c r="C35" s="311"/>
      <c r="D35" s="311"/>
      <c r="E35" s="311">
        <v>25</v>
      </c>
      <c r="F35" s="312">
        <f>'6. sz.melléklet'!J41</f>
        <v>1750</v>
      </c>
    </row>
    <row r="36" spans="1:6">
      <c r="A36" s="313" t="s">
        <v>17</v>
      </c>
      <c r="B36" s="314"/>
      <c r="C36" s="314"/>
      <c r="D36" s="314"/>
      <c r="E36" s="314" t="s">
        <v>171</v>
      </c>
      <c r="F36" s="315">
        <f>SUM(F31:F35)</f>
        <v>181753</v>
      </c>
    </row>
    <row r="37" spans="1:6" ht="6" customHeight="1">
      <c r="A37" s="319"/>
      <c r="B37" s="320"/>
      <c r="C37" s="320"/>
      <c r="D37" s="320"/>
      <c r="E37" s="320"/>
      <c r="F37" s="322"/>
    </row>
    <row r="38" spans="1:6">
      <c r="A38" s="313" t="s">
        <v>191</v>
      </c>
      <c r="B38" s="314"/>
      <c r="C38" s="314"/>
      <c r="D38" s="314"/>
      <c r="E38" s="314"/>
      <c r="F38" s="315">
        <f>F29-F36</f>
        <v>-122361</v>
      </c>
    </row>
    <row r="39" spans="1:6" ht="5.25" customHeight="1" thickBot="1">
      <c r="A39" s="319"/>
      <c r="B39" s="320"/>
      <c r="C39" s="320"/>
      <c r="D39" s="320"/>
      <c r="E39" s="320"/>
      <c r="F39" s="322"/>
    </row>
    <row r="40" spans="1:6" ht="13.5" thickBot="1">
      <c r="A40" s="924" t="s">
        <v>165</v>
      </c>
      <c r="B40" s="925"/>
      <c r="C40" s="925"/>
      <c r="D40" s="925"/>
      <c r="E40" s="925"/>
      <c r="F40" s="926"/>
    </row>
    <row r="41" spans="1:6" ht="6" customHeight="1">
      <c r="A41" s="319"/>
      <c r="B41" s="320"/>
      <c r="C41" s="320"/>
      <c r="D41" s="320"/>
      <c r="E41" s="320"/>
      <c r="F41" s="322"/>
    </row>
    <row r="42" spans="1:6">
      <c r="A42" s="313" t="s">
        <v>92</v>
      </c>
      <c r="B42" s="314"/>
      <c r="C42" s="314"/>
      <c r="D42" s="314"/>
      <c r="E42" s="314">
        <v>26</v>
      </c>
      <c r="F42" s="315">
        <v>100000</v>
      </c>
    </row>
    <row r="43" spans="1:6">
      <c r="A43" s="319"/>
      <c r="B43" s="320"/>
      <c r="C43" s="320"/>
      <c r="D43" s="320"/>
      <c r="E43" s="320"/>
      <c r="F43" s="322"/>
    </row>
    <row r="44" spans="1:6">
      <c r="A44" s="741" t="s">
        <v>524</v>
      </c>
      <c r="B44" s="311"/>
      <c r="C44" s="311"/>
      <c r="D44" s="311"/>
      <c r="E44" s="311">
        <v>27</v>
      </c>
      <c r="F44" s="312">
        <f>'6. sz.melléklet'!M38</f>
        <v>100000</v>
      </c>
    </row>
    <row r="45" spans="1:6">
      <c r="A45" s="317" t="s">
        <v>29</v>
      </c>
      <c r="B45" s="311"/>
      <c r="C45" s="311"/>
      <c r="D45" s="311"/>
      <c r="E45" s="311">
        <v>28</v>
      </c>
      <c r="F45" s="312"/>
    </row>
    <row r="46" spans="1:6">
      <c r="A46" s="317" t="s">
        <v>363</v>
      </c>
      <c r="B46" s="311"/>
      <c r="C46" s="311"/>
      <c r="D46" s="311"/>
      <c r="E46" s="311">
        <v>29</v>
      </c>
      <c r="F46" s="312">
        <f>'6. sz.melléklet'!M7</f>
        <v>359414</v>
      </c>
    </row>
    <row r="47" spans="1:6">
      <c r="A47" s="313" t="s">
        <v>93</v>
      </c>
      <c r="B47" s="314"/>
      <c r="C47" s="314"/>
      <c r="D47" s="314"/>
      <c r="E47" s="314" t="s">
        <v>364</v>
      </c>
      <c r="F47" s="315">
        <f>SUM(F44:F46)</f>
        <v>459414</v>
      </c>
    </row>
    <row r="48" spans="1:6">
      <c r="A48" s="319"/>
      <c r="B48" s="320"/>
      <c r="C48" s="320"/>
      <c r="D48" s="320"/>
      <c r="E48" s="320"/>
      <c r="F48" s="322"/>
    </row>
    <row r="49" spans="1:8">
      <c r="A49" s="313" t="s">
        <v>75</v>
      </c>
      <c r="B49" s="314"/>
      <c r="C49" s="314"/>
      <c r="D49" s="314"/>
      <c r="E49" s="314"/>
      <c r="F49" s="315"/>
    </row>
    <row r="50" spans="1:8">
      <c r="A50" s="313" t="s">
        <v>152</v>
      </c>
      <c r="B50" s="314"/>
      <c r="C50" s="314"/>
      <c r="D50" s="314"/>
      <c r="E50" s="314"/>
      <c r="F50" s="315"/>
    </row>
    <row r="51" spans="1:8">
      <c r="A51" s="324" t="s">
        <v>153</v>
      </c>
      <c r="B51" s="314"/>
      <c r="C51" s="314"/>
      <c r="D51" s="314"/>
      <c r="E51" s="314"/>
      <c r="F51" s="315"/>
      <c r="H51" s="48"/>
    </row>
    <row r="52" spans="1:8">
      <c r="A52" s="319"/>
      <c r="B52" s="320"/>
      <c r="C52" s="320"/>
      <c r="D52" s="320"/>
      <c r="E52" s="320"/>
      <c r="F52" s="322"/>
    </row>
    <row r="53" spans="1:8">
      <c r="A53" s="325" t="s">
        <v>18</v>
      </c>
      <c r="B53" s="326"/>
      <c r="C53" s="326"/>
      <c r="D53" s="326"/>
      <c r="E53" s="327" t="s">
        <v>365</v>
      </c>
      <c r="F53" s="328">
        <f>F9+F29+F42</f>
        <v>879883</v>
      </c>
      <c r="H53" s="48"/>
    </row>
    <row r="54" spans="1:8">
      <c r="A54" s="313" t="s">
        <v>19</v>
      </c>
      <c r="B54" s="314"/>
      <c r="C54" s="314"/>
      <c r="D54" s="314"/>
      <c r="E54" s="314" t="s">
        <v>366</v>
      </c>
      <c r="F54" s="315">
        <f>F16+F36+F47</f>
        <v>916308</v>
      </c>
      <c r="H54" s="48"/>
    </row>
    <row r="55" spans="1:8">
      <c r="A55" s="310"/>
      <c r="B55" s="311"/>
      <c r="C55" s="311"/>
      <c r="D55" s="311"/>
      <c r="E55" s="311"/>
      <c r="F55" s="312"/>
    </row>
    <row r="56" spans="1:8">
      <c r="A56" s="329" t="s">
        <v>74</v>
      </c>
      <c r="B56" s="330"/>
      <c r="C56" s="330"/>
      <c r="D56" s="330"/>
      <c r="E56" s="330" t="s">
        <v>367</v>
      </c>
      <c r="F56" s="331">
        <f>F54-F53</f>
        <v>36425</v>
      </c>
    </row>
    <row r="57" spans="1:8">
      <c r="A57" s="332" t="s">
        <v>172</v>
      </c>
      <c r="B57" s="333"/>
      <c r="C57" s="333"/>
      <c r="D57" s="333"/>
      <c r="E57" s="333"/>
      <c r="F57" s="334"/>
    </row>
    <row r="58" spans="1:8">
      <c r="A58" s="332" t="s">
        <v>96</v>
      </c>
      <c r="B58" s="335"/>
      <c r="C58" s="335"/>
      <c r="D58" s="335"/>
      <c r="E58" s="335"/>
      <c r="F58" s="334">
        <f>F56</f>
        <v>36425</v>
      </c>
    </row>
    <row r="59" spans="1:8">
      <c r="A59" s="336" t="s">
        <v>95</v>
      </c>
      <c r="B59" s="311"/>
      <c r="C59" s="311"/>
      <c r="D59" s="311"/>
      <c r="E59" s="311"/>
      <c r="F59" s="337">
        <v>36425</v>
      </c>
    </row>
    <row r="60" spans="1:8">
      <c r="A60" s="336" t="s">
        <v>97</v>
      </c>
      <c r="B60" s="311"/>
      <c r="C60" s="311"/>
      <c r="D60" s="311"/>
      <c r="E60" s="311"/>
      <c r="F60" s="337"/>
    </row>
    <row r="61" spans="1:8" ht="13.5" thickBot="1">
      <c r="A61" s="338" t="s">
        <v>94</v>
      </c>
      <c r="B61" s="339"/>
      <c r="C61" s="339"/>
      <c r="D61" s="339"/>
      <c r="E61" s="339"/>
      <c r="F61" s="340"/>
    </row>
    <row r="62" spans="1:8">
      <c r="F62" s="48"/>
    </row>
    <row r="63" spans="1:8">
      <c r="F63" s="48"/>
    </row>
    <row r="64" spans="1:8">
      <c r="F64" s="48"/>
    </row>
    <row r="65" spans="6:6">
      <c r="F65" s="48"/>
    </row>
    <row r="66" spans="6:6">
      <c r="F66" s="48"/>
    </row>
    <row r="67" spans="6:6">
      <c r="F67" s="48"/>
    </row>
    <row r="68" spans="6:6">
      <c r="F68" s="48"/>
    </row>
    <row r="69" spans="6:6">
      <c r="F69" s="48"/>
    </row>
    <row r="70" spans="6:6">
      <c r="F70" s="48"/>
    </row>
    <row r="71" spans="6:6">
      <c r="F71" s="48"/>
    </row>
    <row r="72" spans="6:6">
      <c r="F72" s="48"/>
    </row>
    <row r="73" spans="6:6">
      <c r="F73" s="48"/>
    </row>
    <row r="74" spans="6:6">
      <c r="F74" s="48"/>
    </row>
    <row r="75" spans="6:6">
      <c r="F75" s="48"/>
    </row>
    <row r="76" spans="6:6">
      <c r="F76" s="48"/>
    </row>
    <row r="77" spans="6:6">
      <c r="F77" s="48"/>
    </row>
    <row r="78" spans="6:6">
      <c r="F78" s="48"/>
    </row>
    <row r="79" spans="6:6">
      <c r="F79" s="48"/>
    </row>
    <row r="80" spans="6:6">
      <c r="F80" s="48"/>
    </row>
    <row r="81" spans="6:6">
      <c r="F81" s="48"/>
    </row>
    <row r="82" spans="6:6">
      <c r="F82" s="48"/>
    </row>
    <row r="83" spans="6:6">
      <c r="F83" s="48"/>
    </row>
    <row r="84" spans="6:6">
      <c r="F84" s="48"/>
    </row>
    <row r="85" spans="6:6">
      <c r="F85" s="48"/>
    </row>
    <row r="86" spans="6:6">
      <c r="F86" s="48"/>
    </row>
    <row r="87" spans="6:6">
      <c r="F87" s="48"/>
    </row>
    <row r="88" spans="6:6">
      <c r="F88" s="48"/>
    </row>
    <row r="89" spans="6:6">
      <c r="F89" s="48"/>
    </row>
    <row r="90" spans="6:6">
      <c r="F90" s="48"/>
    </row>
    <row r="91" spans="6:6">
      <c r="F91" s="48"/>
    </row>
    <row r="92" spans="6:6">
      <c r="F92" s="48"/>
    </row>
    <row r="93" spans="6:6">
      <c r="F93" s="48"/>
    </row>
    <row r="94" spans="6:6">
      <c r="F94" s="48"/>
    </row>
    <row r="95" spans="6:6">
      <c r="F95" s="48"/>
    </row>
    <row r="96" spans="6:6">
      <c r="F96" s="48"/>
    </row>
    <row r="97" spans="6:6">
      <c r="F97" s="48"/>
    </row>
    <row r="98" spans="6:6">
      <c r="F98" s="48"/>
    </row>
    <row r="99" spans="6:6">
      <c r="F99" s="48"/>
    </row>
    <row r="100" spans="6:6">
      <c r="F100" s="48"/>
    </row>
    <row r="101" spans="6:6">
      <c r="F101" s="48"/>
    </row>
    <row r="102" spans="6:6">
      <c r="F102" s="48"/>
    </row>
    <row r="103" spans="6:6">
      <c r="F103" s="48"/>
    </row>
    <row r="104" spans="6:6">
      <c r="F104" s="48"/>
    </row>
    <row r="105" spans="6:6">
      <c r="F105" s="48"/>
    </row>
    <row r="106" spans="6:6">
      <c r="F106" s="48"/>
    </row>
    <row r="107" spans="6:6">
      <c r="F107" s="48"/>
    </row>
    <row r="108" spans="6:6">
      <c r="F108" s="48"/>
    </row>
    <row r="109" spans="6:6">
      <c r="F109" s="48"/>
    </row>
    <row r="110" spans="6:6">
      <c r="F110" s="48"/>
    </row>
    <row r="111" spans="6:6">
      <c r="F111" s="48"/>
    </row>
    <row r="112" spans="6:6">
      <c r="F112" s="48"/>
    </row>
    <row r="113" spans="6:6">
      <c r="F113" s="48"/>
    </row>
    <row r="114" spans="6:6">
      <c r="F114" s="48"/>
    </row>
    <row r="115" spans="6:6">
      <c r="F115" s="48"/>
    </row>
    <row r="116" spans="6:6">
      <c r="F116" s="48"/>
    </row>
    <row r="117" spans="6:6">
      <c r="F117" s="48"/>
    </row>
    <row r="118" spans="6:6">
      <c r="F118" s="48"/>
    </row>
    <row r="119" spans="6:6">
      <c r="F119" s="48"/>
    </row>
    <row r="120" spans="6:6">
      <c r="F120" s="48"/>
    </row>
    <row r="121" spans="6:6">
      <c r="F121" s="48"/>
    </row>
    <row r="122" spans="6:6">
      <c r="F122" s="48"/>
    </row>
    <row r="123" spans="6:6">
      <c r="F123" s="48"/>
    </row>
    <row r="124" spans="6:6">
      <c r="F124" s="48"/>
    </row>
    <row r="125" spans="6:6">
      <c r="F125" s="48"/>
    </row>
    <row r="126" spans="6:6">
      <c r="F126" s="48"/>
    </row>
    <row r="127" spans="6:6">
      <c r="F127" s="48"/>
    </row>
    <row r="128" spans="6:6">
      <c r="F128" s="48"/>
    </row>
  </sheetData>
  <mergeCells count="5">
    <mergeCell ref="A1:F1"/>
    <mergeCell ref="A40:F40"/>
    <mergeCell ref="A20:F20"/>
    <mergeCell ref="A4:F4"/>
    <mergeCell ref="A25:E25"/>
  </mergeCells>
  <phoneticPr fontId="3" type="noConversion"/>
  <printOptions horizontalCentered="1"/>
  <pageMargins left="0.78740157480314965" right="0.78740157480314965" top="0" bottom="0" header="0.51181102362204722" footer="0.51181102362204722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17"/>
  <dimension ref="A1:K23"/>
  <sheetViews>
    <sheetView workbookViewId="0">
      <selection sqref="A1:J23"/>
    </sheetView>
  </sheetViews>
  <sheetFormatPr defaultRowHeight="12.75"/>
  <cols>
    <col min="1" max="1" width="7.42578125" customWidth="1"/>
    <col min="9" max="9" width="6.85546875" style="93" customWidth="1"/>
    <col min="10" max="10" width="10" style="97" bestFit="1" customWidth="1"/>
  </cols>
  <sheetData>
    <row r="1" spans="1:11" ht="30" customHeight="1">
      <c r="A1" s="935" t="s">
        <v>426</v>
      </c>
      <c r="B1" s="936"/>
      <c r="C1" s="936"/>
      <c r="D1" s="936"/>
      <c r="E1" s="936"/>
      <c r="F1" s="936"/>
      <c r="G1" s="936"/>
      <c r="H1" s="936"/>
      <c r="I1" s="936"/>
      <c r="J1" s="937"/>
    </row>
    <row r="2" spans="1:11" ht="3.75" customHeight="1">
      <c r="A2" s="182"/>
      <c r="B2" s="2"/>
      <c r="C2" s="2"/>
      <c r="D2" s="2"/>
      <c r="E2" s="2"/>
      <c r="F2" s="2"/>
      <c r="G2" s="2"/>
      <c r="H2" s="2"/>
      <c r="I2" s="221"/>
      <c r="J2" s="229"/>
    </row>
    <row r="3" spans="1:11" ht="15.75" customHeight="1">
      <c r="A3" s="182"/>
      <c r="B3" s="2"/>
      <c r="C3" s="2"/>
      <c r="D3" s="2"/>
      <c r="E3" s="2"/>
      <c r="F3" s="2"/>
      <c r="G3" s="2"/>
      <c r="H3" s="2"/>
      <c r="I3" s="221"/>
      <c r="J3" s="229"/>
    </row>
    <row r="4" spans="1:11" ht="0.75" customHeight="1" thickBot="1">
      <c r="A4" s="182"/>
      <c r="B4" s="2"/>
      <c r="C4" s="2"/>
      <c r="D4" s="2"/>
      <c r="E4" s="2"/>
      <c r="F4" s="2"/>
      <c r="G4" s="2"/>
      <c r="H4" s="2"/>
      <c r="I4" s="221"/>
      <c r="J4" s="229"/>
    </row>
    <row r="5" spans="1:11">
      <c r="A5" s="230" t="s">
        <v>185</v>
      </c>
      <c r="B5" s="231"/>
      <c r="C5" s="231"/>
      <c r="D5" s="231"/>
      <c r="E5" s="231"/>
      <c r="F5" s="341"/>
      <c r="G5" s="341"/>
      <c r="H5" s="341"/>
      <c r="I5" s="341"/>
      <c r="J5" s="484"/>
    </row>
    <row r="6" spans="1:11" ht="13.5" thickBot="1">
      <c r="A6" s="232"/>
      <c r="B6" s="233"/>
      <c r="C6" s="233"/>
      <c r="D6" s="233"/>
      <c r="E6" s="233"/>
      <c r="F6" s="225"/>
      <c r="G6" s="225"/>
      <c r="H6" s="225"/>
      <c r="I6" s="225"/>
      <c r="J6" s="343"/>
    </row>
    <row r="7" spans="1:11" ht="13.5" thickBot="1">
      <c r="A7" s="235"/>
      <c r="B7" s="47"/>
      <c r="C7" s="47"/>
      <c r="D7" s="47"/>
      <c r="E7" s="47"/>
      <c r="F7" s="221"/>
      <c r="G7" s="221"/>
      <c r="H7" s="221"/>
      <c r="I7" s="221"/>
      <c r="J7" s="229"/>
    </row>
    <row r="8" spans="1:11">
      <c r="A8" s="230" t="s">
        <v>88</v>
      </c>
      <c r="B8" s="231"/>
      <c r="C8" s="231"/>
      <c r="D8" s="231"/>
      <c r="E8" s="231"/>
      <c r="F8" s="341"/>
      <c r="G8" s="341"/>
      <c r="H8" s="341"/>
      <c r="I8" s="341"/>
      <c r="J8" s="342">
        <f>F10+F11+F13+F14</f>
        <v>13464</v>
      </c>
    </row>
    <row r="9" spans="1:11">
      <c r="A9" s="235"/>
      <c r="B9" s="237" t="s">
        <v>84</v>
      </c>
      <c r="C9" s="47"/>
      <c r="D9" s="47"/>
      <c r="E9" s="47"/>
      <c r="F9" s="221"/>
      <c r="G9" s="221"/>
      <c r="H9" s="221"/>
      <c r="I9" s="221"/>
      <c r="J9" s="229"/>
    </row>
    <row r="10" spans="1:11">
      <c r="A10" s="235"/>
      <c r="B10" s="47"/>
      <c r="C10" s="47" t="s">
        <v>85</v>
      </c>
      <c r="D10" s="47"/>
      <c r="E10" s="47"/>
      <c r="F10" s="345">
        <v>34</v>
      </c>
      <c r="G10" s="221"/>
      <c r="H10" s="221"/>
      <c r="I10" s="221"/>
      <c r="J10" s="229"/>
    </row>
    <row r="11" spans="1:11">
      <c r="A11" s="235"/>
      <c r="B11" s="47"/>
      <c r="C11" s="47" t="s">
        <v>86</v>
      </c>
      <c r="D11" s="47"/>
      <c r="E11" s="47"/>
      <c r="F11" s="345">
        <v>6197</v>
      </c>
      <c r="G11" s="221"/>
      <c r="H11" s="221"/>
      <c r="I11" s="221"/>
      <c r="J11" s="229"/>
    </row>
    <row r="12" spans="1:11">
      <c r="A12" s="235"/>
      <c r="B12" s="237" t="s">
        <v>87</v>
      </c>
      <c r="C12" s="47"/>
      <c r="D12" s="47"/>
      <c r="E12" s="47"/>
      <c r="F12" s="345"/>
      <c r="G12" s="221"/>
      <c r="H12" s="221"/>
      <c r="I12" s="221"/>
      <c r="J12" s="229"/>
    </row>
    <row r="13" spans="1:11">
      <c r="A13" s="235"/>
      <c r="B13" s="47"/>
      <c r="C13" s="47" t="s">
        <v>85</v>
      </c>
      <c r="D13" s="47"/>
      <c r="E13" s="47"/>
      <c r="F13" s="345">
        <v>1641</v>
      </c>
      <c r="G13" s="221"/>
      <c r="H13" s="221"/>
      <c r="I13" s="221"/>
      <c r="J13" s="229"/>
    </row>
    <row r="14" spans="1:11" ht="13.5" thickBot="1">
      <c r="A14" s="232"/>
      <c r="B14" s="233"/>
      <c r="C14" s="233" t="s">
        <v>86</v>
      </c>
      <c r="D14" s="233"/>
      <c r="E14" s="233"/>
      <c r="F14" s="346">
        <v>5592</v>
      </c>
      <c r="G14" s="225"/>
      <c r="H14" s="225"/>
      <c r="I14" s="225"/>
      <c r="J14" s="343"/>
    </row>
    <row r="15" spans="1:11" ht="13.5" thickBot="1">
      <c r="A15" s="235"/>
      <c r="B15" s="47"/>
      <c r="C15" s="47"/>
      <c r="D15" s="47"/>
      <c r="E15" s="47"/>
      <c r="F15" s="221"/>
      <c r="G15" s="221"/>
      <c r="H15" s="221"/>
      <c r="I15" s="221"/>
      <c r="J15" s="229"/>
    </row>
    <row r="16" spans="1:11">
      <c r="A16" s="230" t="s">
        <v>186</v>
      </c>
      <c r="B16" s="231"/>
      <c r="C16" s="231"/>
      <c r="D16" s="231"/>
      <c r="E16" s="231"/>
      <c r="F16" s="341"/>
      <c r="G16" s="341"/>
      <c r="H16" s="341"/>
      <c r="I16" s="341"/>
      <c r="J16" s="342">
        <f>I17</f>
        <v>0</v>
      </c>
      <c r="K16" s="2"/>
    </row>
    <row r="17" spans="1:10" ht="13.5" thickBot="1">
      <c r="A17" s="232"/>
      <c r="B17" s="233"/>
      <c r="C17" s="233"/>
      <c r="D17" s="233"/>
      <c r="E17" s="233"/>
      <c r="F17" s="225"/>
      <c r="G17" s="225"/>
      <c r="H17" s="225"/>
      <c r="I17" s="347"/>
      <c r="J17" s="343"/>
    </row>
    <row r="18" spans="1:10" ht="0.75" customHeight="1">
      <c r="A18" s="235"/>
      <c r="B18" s="47"/>
      <c r="C18" s="47"/>
      <c r="D18" s="47"/>
      <c r="E18" s="47"/>
      <c r="F18" s="221"/>
      <c r="G18" s="221"/>
      <c r="H18" s="221"/>
      <c r="I18" s="221"/>
      <c r="J18" s="229"/>
    </row>
    <row r="19" spans="1:10" ht="0.75" customHeight="1" thickBot="1">
      <c r="A19" s="235"/>
      <c r="B19" s="47"/>
      <c r="C19" s="47"/>
      <c r="D19" s="47"/>
      <c r="E19" s="47"/>
      <c r="F19" s="221"/>
      <c r="G19" s="221"/>
      <c r="H19" s="221"/>
      <c r="I19" s="221"/>
      <c r="J19" s="229"/>
    </row>
    <row r="20" spans="1:10">
      <c r="A20" s="230" t="s">
        <v>187</v>
      </c>
      <c r="B20" s="238"/>
      <c r="C20" s="238"/>
      <c r="D20" s="238"/>
      <c r="E20" s="238"/>
      <c r="F20" s="344"/>
      <c r="G20" s="344"/>
      <c r="H20" s="344"/>
      <c r="I20" s="344"/>
      <c r="J20" s="342">
        <v>0</v>
      </c>
    </row>
    <row r="21" spans="1:10" ht="13.5" thickBot="1">
      <c r="A21" s="232"/>
      <c r="B21" s="233"/>
      <c r="C21" s="416"/>
      <c r="D21" s="233"/>
      <c r="E21" s="233"/>
      <c r="F21" s="233"/>
      <c r="G21" s="233"/>
      <c r="H21" s="347"/>
      <c r="I21" s="233"/>
      <c r="J21" s="234"/>
    </row>
    <row r="22" spans="1:10" ht="0.75" customHeight="1" thickBot="1">
      <c r="A22" s="235"/>
      <c r="B22" s="47"/>
      <c r="C22" s="47"/>
      <c r="D22" s="47"/>
      <c r="E22" s="47"/>
      <c r="F22" s="47"/>
      <c r="G22" s="47"/>
      <c r="H22" s="47"/>
      <c r="I22" s="47"/>
      <c r="J22" s="236"/>
    </row>
    <row r="23" spans="1:10" ht="26.25" customHeight="1" thickBot="1">
      <c r="A23" s="932" t="s">
        <v>101</v>
      </c>
      <c r="B23" s="933"/>
      <c r="C23" s="933"/>
      <c r="D23" s="933"/>
      <c r="E23" s="933"/>
      <c r="F23" s="933"/>
      <c r="G23" s="933"/>
      <c r="H23" s="933"/>
      <c r="I23" s="933"/>
      <c r="J23" s="934"/>
    </row>
  </sheetData>
  <mergeCells count="2">
    <mergeCell ref="A23:J23"/>
    <mergeCell ref="A1:J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W71"/>
  <sheetViews>
    <sheetView workbookViewId="0">
      <selection sqref="A1:J10"/>
    </sheetView>
  </sheetViews>
  <sheetFormatPr defaultRowHeight="12.75"/>
  <cols>
    <col min="1" max="1" width="50.42578125" customWidth="1"/>
    <col min="2" max="10" width="11.7109375" customWidth="1"/>
    <col min="11" max="11" width="7.85546875" customWidth="1"/>
  </cols>
  <sheetData>
    <row r="1" spans="1:23" s="52" customFormat="1" ht="27.75" customHeight="1">
      <c r="A1" s="850" t="s">
        <v>427</v>
      </c>
      <c r="B1" s="850"/>
      <c r="C1" s="850"/>
      <c r="D1" s="850"/>
      <c r="E1" s="850"/>
      <c r="F1" s="850"/>
      <c r="G1" s="850"/>
      <c r="H1" s="850"/>
      <c r="I1" s="850"/>
      <c r="J1" s="850"/>
    </row>
    <row r="2" spans="1:23" s="52" customFormat="1" ht="0.75" customHeight="1">
      <c r="A2" s="49" t="s">
        <v>168</v>
      </c>
    </row>
    <row r="3" spans="1:23" ht="0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1:23" ht="16.5" thickBo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8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3" ht="16.5" thickBot="1">
      <c r="A5" s="405" t="s">
        <v>189</v>
      </c>
      <c r="B5" s="406" t="s">
        <v>173</v>
      </c>
      <c r="C5" s="406" t="s">
        <v>529</v>
      </c>
      <c r="D5" s="406" t="s">
        <v>530</v>
      </c>
      <c r="E5" s="405" t="s">
        <v>174</v>
      </c>
      <c r="F5" s="437"/>
      <c r="G5" s="349"/>
      <c r="H5" s="349"/>
      <c r="I5" s="349"/>
      <c r="J5" s="349"/>
      <c r="K5" s="348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3" ht="16.5" customHeight="1" thickBot="1">
      <c r="A6" s="407" t="s">
        <v>190</v>
      </c>
      <c r="B6" s="407">
        <v>399400</v>
      </c>
      <c r="C6" s="407">
        <v>399400</v>
      </c>
      <c r="D6" s="407">
        <v>393643</v>
      </c>
      <c r="E6" s="407">
        <v>23205</v>
      </c>
      <c r="F6" s="436"/>
      <c r="G6" s="349"/>
      <c r="H6" s="349"/>
      <c r="I6" s="349"/>
      <c r="J6" s="349"/>
      <c r="K6" s="348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</row>
    <row r="7" spans="1:23" ht="0.75" customHeight="1">
      <c r="A7" s="349"/>
      <c r="B7" s="349"/>
      <c r="C7" s="349"/>
      <c r="D7" s="349"/>
      <c r="E7" s="349"/>
      <c r="F7" s="349"/>
      <c r="G7" s="349"/>
      <c r="H7" s="349"/>
      <c r="I7" s="349"/>
      <c r="J7" s="349"/>
      <c r="K7" s="348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</row>
    <row r="8" spans="1:23" s="88" customFormat="1" ht="8.25" customHeight="1">
      <c r="A8" s="707"/>
      <c r="B8" s="350"/>
      <c r="C8" s="350"/>
      <c r="D8" s="350"/>
      <c r="E8" s="350"/>
      <c r="F8" s="350"/>
      <c r="G8" s="351"/>
      <c r="H8" s="351"/>
      <c r="I8" s="351"/>
      <c r="J8" s="351"/>
      <c r="K8" s="352"/>
    </row>
    <row r="9" spans="1:23" ht="15.7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</row>
    <row r="10" spans="1:23" ht="34.5" customHeight="1">
      <c r="A10" s="938" t="s">
        <v>519</v>
      </c>
      <c r="B10" s="939"/>
      <c r="C10" s="939"/>
      <c r="D10" s="939"/>
      <c r="E10" s="939"/>
      <c r="F10" s="939"/>
      <c r="G10" s="939"/>
      <c r="H10" s="939"/>
      <c r="I10" s="939"/>
      <c r="J10" s="98"/>
      <c r="K10" s="98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</row>
    <row r="11" spans="1:23" ht="15.7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</row>
    <row r="12" spans="1:23" ht="15.7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</row>
    <row r="13" spans="1:23" ht="15.7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</row>
    <row r="14" spans="1:23" ht="15.7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</row>
    <row r="15" spans="1:23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</row>
    <row r="16" spans="1:23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</row>
    <row r="17" spans="1:23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</row>
    <row r="18" spans="1:23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</row>
    <row r="19" spans="1:2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</row>
    <row r="20" spans="1:23">
      <c r="A20" s="348"/>
      <c r="B20" s="98"/>
      <c r="C20" s="98"/>
      <c r="D20" s="98"/>
      <c r="E20" s="98"/>
      <c r="F20" s="98"/>
      <c r="G20" s="98"/>
      <c r="H20" s="348"/>
      <c r="I20" s="348"/>
      <c r="J20" s="348"/>
      <c r="K20" s="348"/>
    </row>
    <row r="21" spans="1:23">
      <c r="A21" s="348"/>
      <c r="B21" s="98"/>
      <c r="C21" s="98"/>
      <c r="D21" s="98"/>
      <c r="E21" s="98"/>
      <c r="F21" s="98"/>
      <c r="G21" s="98"/>
      <c r="H21" s="348"/>
      <c r="I21" s="348"/>
      <c r="J21" s="348"/>
      <c r="K21" s="348"/>
    </row>
    <row r="22" spans="1:23">
      <c r="A22" s="348"/>
      <c r="B22" s="98"/>
      <c r="C22" s="98"/>
      <c r="D22" s="98"/>
      <c r="E22" s="98"/>
      <c r="F22" s="98"/>
      <c r="G22" s="98"/>
      <c r="H22" s="348"/>
      <c r="I22" s="348"/>
      <c r="J22" s="348"/>
      <c r="K22" s="348"/>
    </row>
    <row r="23" spans="1:23">
      <c r="A23" s="348"/>
      <c r="B23" s="98"/>
      <c r="C23" s="98"/>
      <c r="D23" s="98"/>
      <c r="E23" s="98"/>
      <c r="F23" s="98"/>
      <c r="G23" s="98"/>
      <c r="H23" s="348"/>
      <c r="I23" s="348"/>
      <c r="J23" s="348"/>
      <c r="K23" s="348"/>
    </row>
    <row r="24" spans="1:23">
      <c r="A24" s="348"/>
      <c r="B24" s="98"/>
      <c r="C24" s="98"/>
      <c r="D24" s="98"/>
      <c r="E24" s="98"/>
      <c r="F24" s="98"/>
      <c r="G24" s="98"/>
      <c r="H24" s="348"/>
      <c r="I24" s="348"/>
      <c r="J24" s="348"/>
      <c r="K24" s="348"/>
    </row>
    <row r="25" spans="1:23">
      <c r="A25" s="348"/>
      <c r="B25" s="98"/>
      <c r="C25" s="98"/>
      <c r="D25" s="98"/>
      <c r="E25" s="98"/>
      <c r="F25" s="98"/>
      <c r="G25" s="98"/>
      <c r="H25" s="348"/>
      <c r="I25" s="348"/>
      <c r="J25" s="348"/>
      <c r="K25" s="348"/>
    </row>
    <row r="26" spans="1:23">
      <c r="A26" s="348"/>
      <c r="B26" s="98"/>
      <c r="C26" s="98"/>
      <c r="D26" s="98"/>
      <c r="E26" s="98"/>
      <c r="F26" s="98"/>
      <c r="G26" s="98"/>
      <c r="H26" s="348"/>
      <c r="I26" s="348"/>
      <c r="J26" s="348"/>
      <c r="K26" s="348"/>
    </row>
    <row r="27" spans="1:23">
      <c r="A27" s="348"/>
      <c r="B27" s="98"/>
      <c r="C27" s="98"/>
      <c r="D27" s="98"/>
      <c r="E27" s="98"/>
      <c r="F27" s="98"/>
      <c r="G27" s="98"/>
      <c r="H27" s="348"/>
      <c r="I27" s="348"/>
      <c r="J27" s="348"/>
      <c r="K27" s="348"/>
    </row>
    <row r="28" spans="1:23">
      <c r="A28" s="348"/>
      <c r="B28" s="98"/>
      <c r="C28" s="98"/>
      <c r="D28" s="98"/>
      <c r="E28" s="98"/>
      <c r="F28" s="98"/>
      <c r="G28" s="98"/>
      <c r="H28" s="348"/>
      <c r="I28" s="348"/>
      <c r="J28" s="348"/>
      <c r="K28" s="348"/>
    </row>
    <row r="29" spans="1:23">
      <c r="A29" s="348"/>
      <c r="B29" s="98"/>
      <c r="C29" s="98"/>
      <c r="D29" s="98"/>
      <c r="E29" s="348"/>
      <c r="F29" s="348"/>
      <c r="G29" s="348"/>
      <c r="H29" s="348"/>
      <c r="I29" s="348"/>
      <c r="J29" s="348"/>
      <c r="K29" s="348"/>
    </row>
    <row r="30" spans="1:23">
      <c r="A30" s="348"/>
      <c r="B30" s="348"/>
      <c r="C30" s="348"/>
      <c r="D30" s="348"/>
      <c r="E30" s="348"/>
      <c r="F30" s="348"/>
      <c r="G30" s="348"/>
      <c r="H30" s="348"/>
      <c r="I30" s="348"/>
      <c r="J30" s="348"/>
      <c r="K30" s="348"/>
    </row>
    <row r="31" spans="1:23">
      <c r="A31" s="348"/>
      <c r="B31" s="348"/>
      <c r="C31" s="348"/>
      <c r="D31" s="348"/>
      <c r="E31" s="348"/>
      <c r="F31" s="348"/>
      <c r="G31" s="348"/>
      <c r="H31" s="348"/>
      <c r="I31" s="348"/>
      <c r="J31" s="348"/>
      <c r="K31" s="348"/>
    </row>
    <row r="32" spans="1:23">
      <c r="A32" s="348"/>
      <c r="B32" s="348"/>
      <c r="C32" s="348"/>
      <c r="D32" s="348"/>
      <c r="E32" s="348"/>
      <c r="F32" s="348"/>
      <c r="G32" s="348"/>
      <c r="H32" s="348"/>
      <c r="I32" s="348"/>
      <c r="J32" s="348"/>
      <c r="K32" s="348"/>
    </row>
    <row r="33" spans="1:11">
      <c r="A33" s="348"/>
      <c r="B33" s="348"/>
      <c r="C33" s="348"/>
      <c r="D33" s="348"/>
      <c r="E33" s="348"/>
      <c r="F33" s="348"/>
      <c r="G33" s="348"/>
      <c r="H33" s="348"/>
      <c r="I33" s="348"/>
      <c r="J33" s="348"/>
      <c r="K33" s="348"/>
    </row>
    <row r="34" spans="1:11">
      <c r="A34" s="348"/>
      <c r="B34" s="348"/>
      <c r="C34" s="348"/>
      <c r="D34" s="348"/>
      <c r="E34" s="348"/>
      <c r="F34" s="348"/>
      <c r="G34" s="348"/>
      <c r="H34" s="348"/>
      <c r="I34" s="348"/>
      <c r="J34" s="348"/>
      <c r="K34" s="348"/>
    </row>
    <row r="35" spans="1:11">
      <c r="A35" s="348"/>
      <c r="B35" s="348"/>
      <c r="C35" s="348"/>
      <c r="D35" s="348"/>
      <c r="E35" s="348"/>
      <c r="F35" s="348"/>
      <c r="G35" s="348"/>
      <c r="H35" s="348"/>
      <c r="I35" s="348"/>
      <c r="J35" s="348"/>
      <c r="K35" s="348"/>
    </row>
    <row r="36" spans="1:11">
      <c r="A36" s="348"/>
      <c r="B36" s="348"/>
      <c r="C36" s="348"/>
      <c r="D36" s="348"/>
      <c r="E36" s="348"/>
      <c r="F36" s="348"/>
      <c r="G36" s="348"/>
      <c r="H36" s="348"/>
      <c r="I36" s="348"/>
      <c r="J36" s="348"/>
      <c r="K36" s="348"/>
    </row>
    <row r="37" spans="1:11">
      <c r="A37" s="348"/>
      <c r="B37" s="348"/>
      <c r="C37" s="348"/>
      <c r="D37" s="348"/>
      <c r="E37" s="348"/>
      <c r="F37" s="348"/>
      <c r="G37" s="348"/>
      <c r="H37" s="348"/>
      <c r="I37" s="348"/>
      <c r="J37" s="348"/>
      <c r="K37" s="348"/>
    </row>
    <row r="38" spans="1:11">
      <c r="A38" s="348"/>
      <c r="B38" s="348"/>
      <c r="C38" s="348"/>
      <c r="D38" s="348"/>
      <c r="E38" s="348"/>
      <c r="F38" s="348"/>
      <c r="G38" s="348"/>
      <c r="H38" s="348"/>
      <c r="I38" s="348"/>
      <c r="J38" s="348"/>
      <c r="K38" s="348"/>
    </row>
    <row r="39" spans="1:11">
      <c r="A39" s="348"/>
      <c r="B39" s="348"/>
      <c r="C39" s="348"/>
      <c r="D39" s="348"/>
      <c r="E39" s="348"/>
      <c r="F39" s="348"/>
      <c r="G39" s="348"/>
      <c r="H39" s="348"/>
      <c r="I39" s="348"/>
      <c r="J39" s="348"/>
      <c r="K39" s="348"/>
    </row>
    <row r="40" spans="1:11">
      <c r="A40" s="348"/>
      <c r="B40" s="348"/>
      <c r="C40" s="348"/>
      <c r="D40" s="348"/>
      <c r="E40" s="348"/>
      <c r="F40" s="348"/>
      <c r="G40" s="348"/>
      <c r="H40" s="348"/>
      <c r="I40" s="348"/>
      <c r="J40" s="348"/>
      <c r="K40" s="348"/>
    </row>
    <row r="41" spans="1:11">
      <c r="A41" s="348"/>
      <c r="B41" s="348"/>
      <c r="C41" s="348"/>
      <c r="D41" s="348"/>
      <c r="E41" s="348"/>
      <c r="F41" s="348"/>
      <c r="G41" s="348"/>
      <c r="H41" s="348"/>
      <c r="I41" s="348"/>
      <c r="J41" s="348"/>
      <c r="K41" s="348"/>
    </row>
    <row r="42" spans="1:11">
      <c r="A42" s="348"/>
      <c r="B42" s="348"/>
      <c r="C42" s="348"/>
      <c r="D42" s="348"/>
      <c r="E42" s="348"/>
      <c r="F42" s="348"/>
      <c r="G42" s="348"/>
      <c r="H42" s="348"/>
      <c r="I42" s="348"/>
      <c r="J42" s="348"/>
      <c r="K42" s="348"/>
    </row>
    <row r="43" spans="1:11">
      <c r="A43" s="348"/>
      <c r="B43" s="348"/>
      <c r="C43" s="348"/>
      <c r="D43" s="348"/>
      <c r="E43" s="348"/>
      <c r="F43" s="348"/>
      <c r="G43" s="348"/>
      <c r="H43" s="348"/>
      <c r="I43" s="348"/>
      <c r="J43" s="348"/>
      <c r="K43" s="348"/>
    </row>
    <row r="44" spans="1:11">
      <c r="A44" s="348"/>
      <c r="B44" s="348"/>
      <c r="C44" s="348"/>
      <c r="D44" s="348"/>
      <c r="E44" s="348"/>
      <c r="F44" s="348"/>
      <c r="G44" s="348"/>
      <c r="H44" s="348"/>
      <c r="I44" s="348"/>
      <c r="J44" s="348"/>
      <c r="K44" s="348"/>
    </row>
    <row r="45" spans="1:11">
      <c r="A45" s="348"/>
      <c r="B45" s="348"/>
      <c r="C45" s="348"/>
      <c r="D45" s="348"/>
      <c r="E45" s="348"/>
      <c r="F45" s="348"/>
      <c r="G45" s="348"/>
      <c r="H45" s="348"/>
      <c r="I45" s="348"/>
      <c r="J45" s="348"/>
      <c r="K45" s="348"/>
    </row>
    <row r="46" spans="1:11">
      <c r="A46" s="348"/>
      <c r="B46" s="348"/>
      <c r="C46" s="348"/>
      <c r="D46" s="348"/>
      <c r="E46" s="348"/>
      <c r="F46" s="348"/>
      <c r="G46" s="348"/>
      <c r="H46" s="348"/>
      <c r="I46" s="348"/>
      <c r="J46" s="348"/>
      <c r="K46" s="348"/>
    </row>
    <row r="47" spans="1:11">
      <c r="A47" s="348"/>
      <c r="B47" s="348"/>
      <c r="C47" s="348"/>
      <c r="D47" s="348"/>
      <c r="E47" s="348"/>
      <c r="F47" s="348"/>
      <c r="G47" s="348"/>
      <c r="H47" s="348"/>
      <c r="I47" s="348"/>
      <c r="J47" s="348"/>
      <c r="K47" s="348"/>
    </row>
    <row r="48" spans="1:11">
      <c r="A48" s="348"/>
      <c r="B48" s="348"/>
      <c r="C48" s="348"/>
      <c r="D48" s="348"/>
      <c r="E48" s="348"/>
      <c r="F48" s="348"/>
      <c r="G48" s="348"/>
      <c r="H48" s="348"/>
      <c r="I48" s="348"/>
      <c r="J48" s="348"/>
      <c r="K48" s="348"/>
    </row>
    <row r="49" spans="1:11">
      <c r="A49" s="348"/>
      <c r="B49" s="348"/>
      <c r="C49" s="348"/>
      <c r="D49" s="348"/>
      <c r="E49" s="348"/>
      <c r="F49" s="348"/>
      <c r="G49" s="348"/>
      <c r="H49" s="348"/>
      <c r="I49" s="348"/>
      <c r="J49" s="348"/>
      <c r="K49" s="348"/>
    </row>
    <row r="50" spans="1:11">
      <c r="A50" s="348"/>
      <c r="B50" s="348"/>
      <c r="C50" s="348"/>
      <c r="D50" s="348"/>
      <c r="E50" s="348"/>
      <c r="F50" s="348"/>
      <c r="G50" s="348"/>
      <c r="H50" s="348"/>
      <c r="I50" s="348"/>
      <c r="J50" s="348"/>
      <c r="K50" s="348"/>
    </row>
    <row r="51" spans="1:11">
      <c r="A51" s="348"/>
      <c r="B51" s="348"/>
      <c r="C51" s="348"/>
      <c r="D51" s="348"/>
      <c r="E51" s="348"/>
      <c r="F51" s="348"/>
      <c r="G51" s="348"/>
      <c r="H51" s="348"/>
      <c r="I51" s="348"/>
      <c r="J51" s="348"/>
      <c r="K51" s="348"/>
    </row>
    <row r="52" spans="1:11">
      <c r="A52" s="348"/>
      <c r="B52" s="348"/>
      <c r="C52" s="348"/>
      <c r="D52" s="348"/>
      <c r="E52" s="348"/>
      <c r="F52" s="348"/>
      <c r="G52" s="348"/>
      <c r="H52" s="348"/>
      <c r="I52" s="348"/>
      <c r="J52" s="348"/>
      <c r="K52" s="348"/>
    </row>
    <row r="53" spans="1:11">
      <c r="A53" s="348"/>
      <c r="B53" s="348"/>
      <c r="C53" s="348"/>
      <c r="D53" s="348"/>
      <c r="E53" s="348"/>
      <c r="F53" s="348"/>
      <c r="G53" s="348"/>
      <c r="H53" s="348"/>
      <c r="I53" s="348"/>
      <c r="J53" s="348"/>
      <c r="K53" s="348"/>
    </row>
    <row r="54" spans="1:11">
      <c r="A54" s="348"/>
      <c r="B54" s="348"/>
      <c r="C54" s="348"/>
      <c r="D54" s="348"/>
      <c r="E54" s="348"/>
      <c r="F54" s="348"/>
      <c r="G54" s="348"/>
      <c r="H54" s="348"/>
      <c r="I54" s="348"/>
      <c r="J54" s="348"/>
      <c r="K54" s="348"/>
    </row>
    <row r="55" spans="1:11">
      <c r="A55" s="348"/>
      <c r="B55" s="348"/>
      <c r="C55" s="348"/>
      <c r="D55" s="348"/>
      <c r="E55" s="348"/>
      <c r="F55" s="348"/>
      <c r="G55" s="348"/>
      <c r="H55" s="348"/>
      <c r="I55" s="348"/>
      <c r="J55" s="348"/>
      <c r="K55" s="348"/>
    </row>
    <row r="56" spans="1:11">
      <c r="A56" s="348"/>
      <c r="B56" s="348"/>
      <c r="C56" s="348"/>
      <c r="D56" s="348"/>
      <c r="E56" s="348"/>
      <c r="F56" s="348"/>
      <c r="G56" s="348"/>
      <c r="H56" s="348"/>
      <c r="I56" s="348"/>
      <c r="J56" s="348"/>
      <c r="K56" s="348"/>
    </row>
    <row r="57" spans="1:11">
      <c r="A57" s="348"/>
      <c r="B57" s="348"/>
      <c r="C57" s="348"/>
      <c r="D57" s="348"/>
      <c r="E57" s="348"/>
      <c r="F57" s="348"/>
      <c r="G57" s="348"/>
      <c r="H57" s="348"/>
      <c r="I57" s="348"/>
      <c r="J57" s="348"/>
      <c r="K57" s="348"/>
    </row>
    <row r="58" spans="1:11">
      <c r="A58" s="348"/>
      <c r="B58" s="348"/>
      <c r="C58" s="348"/>
      <c r="D58" s="348"/>
      <c r="E58" s="348"/>
      <c r="F58" s="348"/>
      <c r="G58" s="348"/>
      <c r="H58" s="348"/>
      <c r="I58" s="348"/>
      <c r="J58" s="348"/>
      <c r="K58" s="348"/>
    </row>
    <row r="59" spans="1:11">
      <c r="A59" s="348"/>
      <c r="B59" s="348"/>
      <c r="C59" s="348"/>
      <c r="D59" s="348"/>
      <c r="E59" s="348"/>
      <c r="F59" s="348"/>
      <c r="G59" s="348"/>
      <c r="H59" s="348"/>
      <c r="I59" s="348"/>
      <c r="J59" s="348"/>
      <c r="K59" s="348"/>
    </row>
    <row r="60" spans="1:11">
      <c r="A60" s="348"/>
      <c r="B60" s="348"/>
      <c r="C60" s="348"/>
      <c r="D60" s="348"/>
      <c r="E60" s="348"/>
      <c r="F60" s="348"/>
      <c r="G60" s="348"/>
      <c r="H60" s="348"/>
      <c r="I60" s="348"/>
      <c r="J60" s="348"/>
      <c r="K60" s="348"/>
    </row>
    <row r="61" spans="1:11">
      <c r="A61" s="348"/>
      <c r="B61" s="348"/>
      <c r="C61" s="348"/>
      <c r="D61" s="348"/>
      <c r="E61" s="348"/>
      <c r="F61" s="348"/>
      <c r="G61" s="348"/>
      <c r="H61" s="348"/>
      <c r="I61" s="348"/>
      <c r="J61" s="348"/>
      <c r="K61" s="348"/>
    </row>
    <row r="62" spans="1:11">
      <c r="A62" s="348"/>
      <c r="B62" s="348"/>
      <c r="C62" s="348"/>
      <c r="D62" s="348"/>
      <c r="E62" s="348"/>
      <c r="F62" s="348"/>
      <c r="G62" s="348"/>
      <c r="H62" s="348"/>
      <c r="I62" s="348"/>
      <c r="J62" s="348"/>
      <c r="K62" s="348"/>
    </row>
    <row r="63" spans="1:11">
      <c r="A63" s="348"/>
      <c r="B63" s="348"/>
      <c r="C63" s="348"/>
      <c r="D63" s="348"/>
      <c r="E63" s="348"/>
      <c r="F63" s="348"/>
      <c r="G63" s="348"/>
      <c r="H63" s="348"/>
      <c r="I63" s="348"/>
      <c r="J63" s="348"/>
      <c r="K63" s="348"/>
    </row>
    <row r="64" spans="1:11">
      <c r="A64" s="348"/>
      <c r="B64" s="348"/>
      <c r="C64" s="348"/>
      <c r="D64" s="348"/>
      <c r="E64" s="348"/>
      <c r="F64" s="348"/>
      <c r="G64" s="348"/>
      <c r="H64" s="348"/>
      <c r="I64" s="348"/>
      <c r="J64" s="348"/>
      <c r="K64" s="348"/>
    </row>
    <row r="65" spans="1:11">
      <c r="A65" s="348"/>
      <c r="B65" s="348"/>
      <c r="C65" s="348"/>
      <c r="D65" s="348"/>
      <c r="E65" s="348"/>
      <c r="F65" s="348"/>
      <c r="G65" s="348"/>
      <c r="H65" s="348"/>
      <c r="I65" s="348"/>
      <c r="J65" s="348"/>
      <c r="K65" s="348"/>
    </row>
    <row r="66" spans="1:11">
      <c r="A66" s="348"/>
      <c r="B66" s="348"/>
      <c r="C66" s="348"/>
      <c r="D66" s="348"/>
      <c r="E66" s="348"/>
      <c r="F66" s="348"/>
      <c r="G66" s="348"/>
      <c r="H66" s="348"/>
      <c r="I66" s="348"/>
      <c r="J66" s="348"/>
      <c r="K66" s="348"/>
    </row>
    <row r="67" spans="1:11">
      <c r="A67" s="348"/>
      <c r="B67" s="348"/>
      <c r="C67" s="348"/>
      <c r="D67" s="348"/>
      <c r="E67" s="348"/>
      <c r="F67" s="348"/>
      <c r="G67" s="348"/>
      <c r="H67" s="348"/>
      <c r="I67" s="348"/>
      <c r="J67" s="348"/>
      <c r="K67" s="348"/>
    </row>
    <row r="68" spans="1:11">
      <c r="A68" s="348"/>
      <c r="B68" s="348"/>
      <c r="C68" s="348"/>
      <c r="D68" s="348"/>
      <c r="E68" s="348"/>
      <c r="F68" s="348"/>
      <c r="G68" s="348"/>
      <c r="H68" s="348"/>
      <c r="I68" s="348"/>
      <c r="J68" s="348"/>
      <c r="K68" s="348"/>
    </row>
    <row r="69" spans="1:11">
      <c r="A69" s="348"/>
      <c r="B69" s="348"/>
      <c r="C69" s="348"/>
      <c r="D69" s="348"/>
      <c r="E69" s="348"/>
      <c r="F69" s="348"/>
      <c r="G69" s="348"/>
      <c r="H69" s="348"/>
      <c r="I69" s="348"/>
      <c r="J69" s="348"/>
      <c r="K69" s="348"/>
    </row>
    <row r="70" spans="1:11">
      <c r="A70" s="348"/>
      <c r="B70" s="348"/>
      <c r="C70" s="348"/>
      <c r="D70" s="348"/>
      <c r="E70" s="348"/>
      <c r="F70" s="348"/>
      <c r="G70" s="348"/>
      <c r="H70" s="348"/>
      <c r="I70" s="348"/>
      <c r="J70" s="348"/>
      <c r="K70" s="348"/>
    </row>
    <row r="71" spans="1:11">
      <c r="A71" s="348"/>
      <c r="B71" s="348"/>
      <c r="C71" s="348"/>
      <c r="D71" s="348"/>
      <c r="E71" s="348"/>
      <c r="F71" s="348"/>
      <c r="G71" s="348"/>
      <c r="H71" s="348"/>
      <c r="I71" s="348"/>
      <c r="J71" s="348"/>
      <c r="K71" s="348"/>
    </row>
  </sheetData>
  <mergeCells count="2">
    <mergeCell ref="A1:J1"/>
    <mergeCell ref="A10:I10"/>
  </mergeCells>
  <phoneticPr fontId="3" type="noConversion"/>
  <printOptions horizontalCentered="1"/>
  <pageMargins left="0.74803149606299213" right="0.74803149606299213" top="0.39370078740157483" bottom="0.39370078740157483" header="0.51181102362204722" footer="0.51181102362204722"/>
  <pageSetup paperSize="9" orientation="landscape" horizontalDpi="4294967293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23"/>
  <sheetViews>
    <sheetView topLeftCell="A15" workbookViewId="0">
      <selection activeCell="I41" sqref="I41:I43"/>
    </sheetView>
  </sheetViews>
  <sheetFormatPr defaultRowHeight="12.75"/>
  <cols>
    <col min="1" max="1" width="17.42578125" customWidth="1"/>
    <col min="2" max="2" width="11.28515625" customWidth="1"/>
    <col min="3" max="3" width="11.7109375" customWidth="1"/>
    <col min="4" max="4" width="12.140625" customWidth="1"/>
    <col min="5" max="5" width="11.7109375" customWidth="1"/>
    <col min="6" max="6" width="13.5703125" customWidth="1"/>
    <col min="7" max="7" width="11.28515625" customWidth="1"/>
    <col min="8" max="8" width="10.7109375" customWidth="1"/>
    <col min="9" max="9" width="12.7109375" customWidth="1"/>
    <col min="13" max="13" width="14.85546875" customWidth="1"/>
  </cols>
  <sheetData>
    <row r="1" spans="1:13" ht="58.5" customHeight="1">
      <c r="A1" s="850" t="s">
        <v>201</v>
      </c>
      <c r="B1" s="931"/>
      <c r="C1" s="931"/>
      <c r="D1" s="931"/>
      <c r="E1" s="931"/>
      <c r="F1" s="931"/>
      <c r="G1" s="931"/>
      <c r="H1" s="931"/>
      <c r="I1" s="99"/>
      <c r="J1" s="99"/>
      <c r="K1" s="99"/>
      <c r="L1" s="99"/>
      <c r="M1" s="99"/>
    </row>
    <row r="2" spans="1:13">
      <c r="F2" s="8"/>
    </row>
    <row r="3" spans="1:13" ht="30" customHeight="1">
      <c r="A3" s="941" t="s">
        <v>413</v>
      </c>
      <c r="B3" s="931"/>
      <c r="C3" s="931"/>
      <c r="D3" s="931"/>
      <c r="E3" s="931"/>
      <c r="F3" s="931"/>
      <c r="G3" s="931"/>
      <c r="H3" s="931"/>
    </row>
    <row r="6" spans="1:13">
      <c r="A6" s="422" t="s">
        <v>412</v>
      </c>
      <c r="B6" s="4"/>
      <c r="C6" s="4"/>
      <c r="D6" s="4"/>
      <c r="E6" s="4"/>
      <c r="F6" s="4"/>
      <c r="G6" s="4"/>
    </row>
    <row r="7" spans="1:13">
      <c r="A7" s="49"/>
      <c r="B7" s="49" t="s">
        <v>190</v>
      </c>
    </row>
    <row r="8" spans="1:13">
      <c r="A8" s="49"/>
      <c r="B8" s="49"/>
      <c r="C8" t="s">
        <v>233</v>
      </c>
      <c r="F8" s="461" t="s">
        <v>232</v>
      </c>
    </row>
    <row r="9" spans="1:13">
      <c r="C9" t="s">
        <v>202</v>
      </c>
      <c r="F9" s="423">
        <v>40766</v>
      </c>
    </row>
    <row r="10" spans="1:13">
      <c r="C10" t="s">
        <v>203</v>
      </c>
      <c r="F10" s="423">
        <v>42552</v>
      </c>
    </row>
    <row r="11" spans="1:13">
      <c r="C11" t="s">
        <v>527</v>
      </c>
      <c r="F11">
        <v>399400</v>
      </c>
    </row>
    <row r="12" spans="1:13">
      <c r="A12" s="53"/>
      <c r="B12" s="53"/>
      <c r="C12" s="759" t="s">
        <v>528</v>
      </c>
      <c r="D12" s="53"/>
      <c r="E12" s="53"/>
      <c r="F12" s="53">
        <v>393643</v>
      </c>
      <c r="G12" s="53"/>
      <c r="H12" s="53"/>
      <c r="I12" s="53"/>
    </row>
    <row r="13" spans="1:13" ht="38.25" customHeight="1">
      <c r="A13" s="850" t="s">
        <v>209</v>
      </c>
      <c r="B13" s="940"/>
      <c r="C13" s="940"/>
      <c r="D13" s="940"/>
      <c r="E13" s="940"/>
      <c r="F13" s="940"/>
      <c r="G13" s="940"/>
      <c r="H13" s="99"/>
    </row>
    <row r="15" spans="1:13">
      <c r="A15" s="49" t="s">
        <v>208</v>
      </c>
      <c r="B15" s="49"/>
      <c r="C15" s="49"/>
      <c r="D15" s="49"/>
      <c r="E15" s="49"/>
      <c r="F15" s="49">
        <f>SUM(I16:I19)</f>
        <v>546900</v>
      </c>
    </row>
    <row r="16" spans="1:13">
      <c r="A16" t="s">
        <v>210</v>
      </c>
      <c r="I16">
        <f>SUM('5. sz.melléklet'!C7+'5. sz.melléklet'!C8+'5. sz.melléklet'!C9+'5. sz.melléklet'!C10)</f>
        <v>508500</v>
      </c>
    </row>
    <row r="17" spans="1:9">
      <c r="A17" t="s">
        <v>214</v>
      </c>
    </row>
    <row r="18" spans="1:9">
      <c r="A18" t="s">
        <v>211</v>
      </c>
    </row>
    <row r="19" spans="1:9">
      <c r="A19" t="s">
        <v>215</v>
      </c>
      <c r="I19">
        <f>'5. sz.melléklet'!D35</f>
        <v>38400</v>
      </c>
    </row>
    <row r="20" spans="1:9">
      <c r="A20" t="s">
        <v>212</v>
      </c>
    </row>
    <row r="21" spans="1:9">
      <c r="A21" t="s">
        <v>213</v>
      </c>
    </row>
    <row r="23" spans="1:9">
      <c r="A23" s="49" t="s">
        <v>234</v>
      </c>
      <c r="B23" s="49"/>
      <c r="C23" s="49"/>
      <c r="D23" s="49"/>
      <c r="E23" s="49"/>
      <c r="F23" s="49">
        <f>F15/2</f>
        <v>273450</v>
      </c>
    </row>
  </sheetData>
  <mergeCells count="3">
    <mergeCell ref="A1:H1"/>
    <mergeCell ref="A13:G13"/>
    <mergeCell ref="A3:H3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25"/>
  <sheetViews>
    <sheetView topLeftCell="A2" workbookViewId="0">
      <selection sqref="A1:K26"/>
    </sheetView>
  </sheetViews>
  <sheetFormatPr defaultRowHeight="12.75"/>
  <cols>
    <col min="1" max="1" width="17.42578125" customWidth="1"/>
    <col min="2" max="2" width="11.28515625" customWidth="1"/>
    <col min="3" max="3" width="11.7109375" customWidth="1"/>
    <col min="4" max="4" width="12.140625" customWidth="1"/>
    <col min="5" max="5" width="11.7109375" customWidth="1"/>
    <col min="6" max="6" width="13.5703125" customWidth="1"/>
    <col min="7" max="7" width="11.28515625" customWidth="1"/>
    <col min="8" max="8" width="1.85546875" customWidth="1"/>
    <col min="9" max="9" width="9.28515625" customWidth="1"/>
    <col min="10" max="10" width="11.28515625" customWidth="1"/>
    <col min="13" max="13" width="14.85546875" customWidth="1"/>
  </cols>
  <sheetData>
    <row r="1" spans="1:13" ht="58.5" customHeight="1">
      <c r="A1" s="850" t="s">
        <v>384</v>
      </c>
      <c r="B1" s="931"/>
      <c r="C1" s="931"/>
      <c r="D1" s="931"/>
      <c r="E1" s="931"/>
      <c r="F1" s="931"/>
      <c r="G1" s="931"/>
      <c r="H1" s="931"/>
      <c r="I1" s="99"/>
      <c r="J1" s="99"/>
      <c r="K1" s="99"/>
      <c r="L1" s="99"/>
      <c r="M1" s="99"/>
    </row>
    <row r="2" spans="1:13">
      <c r="F2" s="8"/>
    </row>
    <row r="4" spans="1:13">
      <c r="A4" s="585" t="s">
        <v>386</v>
      </c>
      <c r="B4" s="578"/>
      <c r="C4" s="578"/>
      <c r="D4" s="578"/>
      <c r="E4" s="578"/>
      <c r="F4" s="578"/>
      <c r="G4" s="444"/>
      <c r="H4" s="2"/>
      <c r="I4" s="2"/>
      <c r="J4" s="2"/>
    </row>
    <row r="5" spans="1:13">
      <c r="A5" s="581"/>
      <c r="B5" s="53"/>
      <c r="C5" s="2"/>
      <c r="D5" s="2"/>
      <c r="E5" s="583" t="s">
        <v>174</v>
      </c>
      <c r="F5" s="583" t="s">
        <v>385</v>
      </c>
      <c r="G5" s="584" t="s">
        <v>531</v>
      </c>
      <c r="H5" s="2"/>
      <c r="I5" s="2"/>
      <c r="J5" s="2"/>
    </row>
    <row r="6" spans="1:13">
      <c r="A6" s="586" t="s">
        <v>387</v>
      </c>
      <c r="B6" s="53"/>
      <c r="C6" s="2"/>
      <c r="D6" s="2"/>
      <c r="E6" s="2">
        <v>0</v>
      </c>
      <c r="F6" s="359">
        <v>0</v>
      </c>
      <c r="G6" s="446">
        <v>0</v>
      </c>
      <c r="H6" s="2"/>
      <c r="I6" s="2"/>
      <c r="J6" s="2"/>
    </row>
    <row r="7" spans="1:13">
      <c r="A7" s="579" t="s">
        <v>388</v>
      </c>
      <c r="B7" s="2"/>
      <c r="C7" s="2"/>
      <c r="D7" s="2"/>
      <c r="E7" s="2">
        <v>0</v>
      </c>
      <c r="F7" s="311">
        <v>0</v>
      </c>
      <c r="G7" s="446">
        <v>0</v>
      </c>
      <c r="H7" s="2"/>
      <c r="I7" s="2"/>
      <c r="J7" s="2"/>
    </row>
    <row r="8" spans="1:13">
      <c r="A8" s="587" t="s">
        <v>389</v>
      </c>
      <c r="B8" s="2"/>
      <c r="C8" s="2"/>
      <c r="D8" s="2"/>
      <c r="E8" s="2">
        <v>0</v>
      </c>
      <c r="F8" s="311">
        <v>0</v>
      </c>
      <c r="G8" s="446">
        <v>0</v>
      </c>
      <c r="H8" s="2"/>
      <c r="I8" s="2"/>
      <c r="J8" s="2"/>
    </row>
    <row r="9" spans="1:13">
      <c r="A9" s="587" t="s">
        <v>393</v>
      </c>
      <c r="B9" s="2"/>
      <c r="C9" s="2"/>
      <c r="D9" s="2"/>
      <c r="E9" s="23">
        <v>0</v>
      </c>
      <c r="F9" s="2">
        <v>0</v>
      </c>
      <c r="G9" s="446">
        <v>0</v>
      </c>
      <c r="H9" s="2"/>
      <c r="I9" s="2"/>
      <c r="J9" s="2"/>
    </row>
    <row r="10" spans="1:13">
      <c r="A10" s="587" t="s">
        <v>390</v>
      </c>
      <c r="B10" s="2"/>
      <c r="C10" s="2"/>
      <c r="D10" s="2"/>
      <c r="E10" s="23">
        <v>0</v>
      </c>
      <c r="F10" s="2">
        <v>0</v>
      </c>
      <c r="G10" s="446">
        <v>0</v>
      </c>
      <c r="H10" s="2"/>
      <c r="I10" s="2"/>
      <c r="J10" s="2"/>
    </row>
    <row r="11" spans="1:13">
      <c r="A11" s="587" t="s">
        <v>392</v>
      </c>
      <c r="B11" s="2"/>
      <c r="C11" s="2"/>
      <c r="D11" s="2"/>
      <c r="E11" s="23">
        <v>0</v>
      </c>
      <c r="F11" s="2">
        <v>0</v>
      </c>
      <c r="G11" s="446">
        <v>0</v>
      </c>
      <c r="H11" s="2"/>
      <c r="I11" s="2"/>
      <c r="J11" s="2"/>
    </row>
    <row r="12" spans="1:13">
      <c r="A12" s="588" t="s">
        <v>391</v>
      </c>
      <c r="B12" s="422"/>
      <c r="C12" s="422"/>
      <c r="D12" s="422"/>
      <c r="E12" s="422"/>
      <c r="F12" s="422"/>
      <c r="G12" s="455"/>
      <c r="H12" s="53"/>
      <c r="I12" s="53"/>
    </row>
    <row r="13" spans="1:13">
      <c r="A13" s="53"/>
      <c r="B13" s="53"/>
      <c r="C13" s="53"/>
      <c r="D13" s="53"/>
      <c r="E13" s="53"/>
      <c r="F13" s="53"/>
      <c r="G13" s="53"/>
      <c r="H13" s="53"/>
      <c r="I13" s="53"/>
    </row>
    <row r="14" spans="1:13" ht="38.25" customHeight="1">
      <c r="A14" s="942" t="s">
        <v>209</v>
      </c>
      <c r="B14" s="943"/>
      <c r="C14" s="943"/>
      <c r="D14" s="943"/>
      <c r="E14" s="943"/>
      <c r="F14" s="943"/>
      <c r="G14" s="943"/>
      <c r="H14" s="577"/>
      <c r="I14" s="578"/>
      <c r="J14" s="578"/>
      <c r="K14" s="444"/>
    </row>
    <row r="15" spans="1:13">
      <c r="A15" s="579"/>
      <c r="B15" s="2"/>
      <c r="C15" s="2"/>
      <c r="D15" s="2"/>
      <c r="E15" s="2"/>
      <c r="F15" s="2"/>
      <c r="G15" s="2"/>
      <c r="H15" s="2"/>
      <c r="I15" s="583" t="s">
        <v>174</v>
      </c>
      <c r="J15" s="583" t="s">
        <v>385</v>
      </c>
      <c r="K15" s="584" t="s">
        <v>531</v>
      </c>
    </row>
    <row r="16" spans="1:13">
      <c r="A16" s="581" t="s">
        <v>208</v>
      </c>
      <c r="B16" s="53"/>
      <c r="C16" s="53"/>
      <c r="D16" s="53"/>
      <c r="E16" s="53"/>
      <c r="F16" s="53"/>
      <c r="G16" s="2"/>
      <c r="H16" s="2"/>
      <c r="I16" s="2"/>
      <c r="J16" s="2"/>
      <c r="K16" s="446"/>
    </row>
    <row r="17" spans="1:11">
      <c r="A17" s="579" t="s">
        <v>210</v>
      </c>
      <c r="B17" s="2"/>
      <c r="C17" s="2"/>
      <c r="D17" s="2"/>
      <c r="E17" s="2"/>
      <c r="F17" s="2"/>
      <c r="G17" s="2"/>
      <c r="H17" s="2"/>
      <c r="I17" s="2">
        <v>399700</v>
      </c>
      <c r="J17" s="2">
        <v>399700</v>
      </c>
      <c r="K17" s="446">
        <v>399700</v>
      </c>
    </row>
    <row r="18" spans="1:11">
      <c r="A18" s="579" t="s">
        <v>214</v>
      </c>
      <c r="B18" s="2"/>
      <c r="C18" s="2"/>
      <c r="D18" s="2"/>
      <c r="E18" s="2"/>
      <c r="F18" s="2"/>
      <c r="G18" s="2"/>
      <c r="H18" s="2"/>
      <c r="I18" s="2"/>
      <c r="J18" s="2"/>
      <c r="K18" s="446"/>
    </row>
    <row r="19" spans="1:11">
      <c r="A19" s="579" t="s">
        <v>211</v>
      </c>
      <c r="B19" s="2"/>
      <c r="C19" s="2"/>
      <c r="D19" s="2"/>
      <c r="E19" s="2"/>
      <c r="F19" s="2"/>
      <c r="G19" s="2"/>
      <c r="H19" s="2"/>
      <c r="I19" s="2"/>
      <c r="J19" s="2"/>
      <c r="K19" s="446"/>
    </row>
    <row r="20" spans="1:11">
      <c r="A20" s="579" t="s">
        <v>215</v>
      </c>
      <c r="B20" s="2"/>
      <c r="C20" s="2"/>
      <c r="D20" s="2"/>
      <c r="E20" s="2"/>
      <c r="F20" s="2"/>
      <c r="G20" s="2"/>
      <c r="H20" s="2"/>
      <c r="I20" s="2">
        <v>36000</v>
      </c>
      <c r="J20" s="2">
        <v>6000</v>
      </c>
      <c r="K20" s="446">
        <v>6000</v>
      </c>
    </row>
    <row r="21" spans="1:11">
      <c r="A21" s="579" t="s">
        <v>212</v>
      </c>
      <c r="B21" s="2"/>
      <c r="C21" s="2"/>
      <c r="D21" s="2"/>
      <c r="E21" s="2"/>
      <c r="F21" s="2"/>
      <c r="G21" s="2"/>
      <c r="H21" s="2"/>
      <c r="I21" s="2"/>
      <c r="J21" s="2"/>
      <c r="K21" s="446"/>
    </row>
    <row r="22" spans="1:11">
      <c r="A22" s="579" t="s">
        <v>213</v>
      </c>
      <c r="B22" s="2"/>
      <c r="C22" s="2"/>
      <c r="D22" s="2"/>
      <c r="E22" s="2"/>
      <c r="F22" s="2"/>
      <c r="G22" s="2"/>
      <c r="H22" s="2"/>
      <c r="I22" s="2"/>
      <c r="J22" s="2"/>
      <c r="K22" s="446"/>
    </row>
    <row r="23" spans="1:11">
      <c r="A23" s="579"/>
      <c r="B23" s="2"/>
      <c r="C23" s="2"/>
      <c r="D23" s="2"/>
      <c r="E23" s="2"/>
      <c r="F23" s="2"/>
      <c r="G23" s="2"/>
      <c r="H23" s="2"/>
      <c r="I23" s="2"/>
      <c r="J23" s="2"/>
      <c r="K23" s="446"/>
    </row>
    <row r="24" spans="1:11">
      <c r="A24" s="581" t="s">
        <v>234</v>
      </c>
      <c r="B24" s="53"/>
      <c r="C24" s="53"/>
      <c r="D24" s="53"/>
      <c r="E24" s="53"/>
      <c r="F24" s="53"/>
      <c r="G24" s="2"/>
      <c r="H24" s="2"/>
      <c r="I24" s="53">
        <f>SUM(I17:I22)/2</f>
        <v>217850</v>
      </c>
      <c r="J24" s="53">
        <f>SUM(J17:J22)/2</f>
        <v>202850</v>
      </c>
      <c r="K24" s="580">
        <f>SUM(K17:K22)/2</f>
        <v>202850</v>
      </c>
    </row>
    <row r="25" spans="1:11">
      <c r="A25" s="582"/>
      <c r="B25" s="4"/>
      <c r="C25" s="4"/>
      <c r="D25" s="4"/>
      <c r="E25" s="4"/>
      <c r="F25" s="4"/>
      <c r="G25" s="4"/>
      <c r="H25" s="4"/>
      <c r="I25" s="4"/>
      <c r="J25" s="4"/>
      <c r="K25" s="445"/>
    </row>
  </sheetData>
  <mergeCells count="2">
    <mergeCell ref="A1:H1"/>
    <mergeCell ref="A14:G14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Munka19"/>
  <dimension ref="A1:H33"/>
  <sheetViews>
    <sheetView topLeftCell="A8" workbookViewId="0">
      <selection sqref="A1:G33"/>
    </sheetView>
  </sheetViews>
  <sheetFormatPr defaultRowHeight="12.75"/>
  <cols>
    <col min="1" max="1" width="34.85546875" style="1" customWidth="1"/>
    <col min="2" max="2" width="8" customWidth="1"/>
    <col min="3" max="3" width="10.85546875" customWidth="1"/>
    <col min="4" max="4" width="8.28515625" customWidth="1"/>
    <col min="6" max="6" width="16.140625" customWidth="1"/>
    <col min="7" max="7" width="9" customWidth="1"/>
  </cols>
  <sheetData>
    <row r="1" spans="1:8">
      <c r="A1" s="3"/>
      <c r="B1" s="2"/>
      <c r="C1" s="2"/>
      <c r="D1" s="2"/>
      <c r="E1" s="2"/>
      <c r="F1" s="2"/>
      <c r="G1" s="2"/>
    </row>
    <row r="2" spans="1:8" s="9" customFormat="1" ht="33" customHeight="1">
      <c r="A2" s="946" t="s">
        <v>444</v>
      </c>
      <c r="B2" s="946"/>
      <c r="C2" s="946"/>
      <c r="D2" s="946"/>
      <c r="E2" s="946"/>
      <c r="F2" s="946"/>
      <c r="G2" s="946"/>
      <c r="H2" s="21"/>
    </row>
    <row r="3" spans="1:8" ht="0.75" customHeight="1">
      <c r="A3" s="26" t="s">
        <v>169</v>
      </c>
      <c r="B3" s="26"/>
      <c r="C3" s="26"/>
      <c r="D3" s="26"/>
      <c r="E3" s="26"/>
      <c r="F3" s="26"/>
      <c r="G3" s="26"/>
      <c r="H3" s="2"/>
    </row>
    <row r="4" spans="1:8" s="1" customFormat="1" ht="0.75" customHeight="1">
      <c r="A4"/>
      <c r="B4"/>
      <c r="C4"/>
      <c r="D4"/>
      <c r="E4"/>
      <c r="F4"/>
      <c r="G4"/>
    </row>
    <row r="5" spans="1:8" ht="0.75" customHeight="1" thickBot="1">
      <c r="A5"/>
      <c r="B5" s="1"/>
      <c r="C5" s="1"/>
      <c r="G5" s="1"/>
    </row>
    <row r="6" spans="1:8" ht="15" hidden="1" customHeight="1" thickBot="1">
      <c r="A6"/>
      <c r="B6" s="1"/>
      <c r="C6" s="1"/>
      <c r="G6" s="1"/>
    </row>
    <row r="7" spans="1:8" ht="27.75" customHeight="1" thickBot="1">
      <c r="A7" s="60"/>
      <c r="B7" s="61" t="s">
        <v>22</v>
      </c>
      <c r="C7" s="61" t="s">
        <v>64</v>
      </c>
      <c r="D7" s="944" t="s">
        <v>65</v>
      </c>
      <c r="E7" s="945"/>
      <c r="F7" s="62" t="s">
        <v>129</v>
      </c>
      <c r="G7" s="148" t="s">
        <v>130</v>
      </c>
    </row>
    <row r="8" spans="1:8" ht="15" customHeight="1" thickBot="1">
      <c r="A8" s="162"/>
      <c r="B8" s="158"/>
      <c r="C8" s="159" t="s">
        <v>24</v>
      </c>
      <c r="D8" s="160" t="s">
        <v>24</v>
      </c>
      <c r="E8" s="160" t="s">
        <v>25</v>
      </c>
      <c r="F8" s="161" t="s">
        <v>24</v>
      </c>
      <c r="G8" s="149"/>
    </row>
    <row r="9" spans="1:8" ht="6" customHeight="1">
      <c r="A9" s="76"/>
      <c r="B9" s="6"/>
      <c r="C9" s="6"/>
      <c r="D9" s="142"/>
      <c r="E9" s="142"/>
      <c r="F9" s="143"/>
      <c r="G9" s="150"/>
    </row>
    <row r="10" spans="1:8" ht="15" customHeight="1">
      <c r="A10" s="144" t="s">
        <v>127</v>
      </c>
      <c r="B10" s="145">
        <f>SUM(B11:B12)</f>
        <v>6</v>
      </c>
      <c r="C10" s="10"/>
      <c r="D10" s="146"/>
      <c r="E10" s="146"/>
      <c r="F10" s="154"/>
      <c r="G10" s="150"/>
    </row>
    <row r="11" spans="1:8" ht="15" customHeight="1">
      <c r="A11" s="76" t="s">
        <v>154</v>
      </c>
      <c r="B11" s="13">
        <f>SUM(C11:F11)</f>
        <v>2</v>
      </c>
      <c r="C11" s="13"/>
      <c r="D11" s="147">
        <v>2</v>
      </c>
      <c r="E11" s="147"/>
      <c r="F11" s="154"/>
      <c r="G11" s="151"/>
    </row>
    <row r="12" spans="1:8" ht="15" customHeight="1">
      <c r="A12" s="76" t="s">
        <v>71</v>
      </c>
      <c r="B12" s="13">
        <v>4</v>
      </c>
      <c r="C12" s="13"/>
      <c r="D12" s="147">
        <v>4</v>
      </c>
      <c r="E12" s="147"/>
      <c r="F12" s="154"/>
      <c r="G12" s="151"/>
    </row>
    <row r="13" spans="1:8" ht="15" customHeight="1">
      <c r="D13" s="146"/>
      <c r="E13" s="146"/>
      <c r="F13" s="68"/>
      <c r="G13" s="151"/>
    </row>
    <row r="14" spans="1:8" ht="15" customHeight="1">
      <c r="A14" s="76"/>
      <c r="B14" s="6"/>
      <c r="C14" s="6"/>
      <c r="D14" s="142"/>
      <c r="E14" s="142"/>
      <c r="F14" s="68"/>
      <c r="G14" s="151"/>
    </row>
    <row r="15" spans="1:8" ht="15" customHeight="1">
      <c r="A15" s="80" t="s">
        <v>32</v>
      </c>
      <c r="B15" s="69">
        <f>B16+B17+B18+B19+B20</f>
        <v>21</v>
      </c>
      <c r="C15" s="13"/>
      <c r="D15" s="12"/>
      <c r="E15" s="11"/>
      <c r="F15" s="64"/>
      <c r="G15" s="151"/>
    </row>
    <row r="16" spans="1:8" ht="15" customHeight="1">
      <c r="A16" s="50" t="s">
        <v>62</v>
      </c>
      <c r="B16" s="13">
        <v>16</v>
      </c>
      <c r="C16" s="13"/>
      <c r="D16" s="12"/>
      <c r="E16" s="12"/>
      <c r="F16" s="64">
        <v>16</v>
      </c>
      <c r="G16" s="151"/>
    </row>
    <row r="17" spans="1:7" ht="15" customHeight="1">
      <c r="A17" s="50" t="s">
        <v>90</v>
      </c>
      <c r="B17" s="13">
        <v>1</v>
      </c>
      <c r="C17" s="13"/>
      <c r="D17" s="12"/>
      <c r="E17" s="12"/>
      <c r="F17" s="64">
        <v>1</v>
      </c>
      <c r="G17" s="151"/>
    </row>
    <row r="18" spans="1:7" ht="15" customHeight="1">
      <c r="A18" s="50" t="s">
        <v>89</v>
      </c>
      <c r="B18" s="13">
        <v>1</v>
      </c>
      <c r="C18" s="13"/>
      <c r="D18" s="12"/>
      <c r="E18" s="12"/>
      <c r="F18" s="64">
        <v>1</v>
      </c>
      <c r="G18" s="151"/>
    </row>
    <row r="19" spans="1:7" ht="15" customHeight="1">
      <c r="A19" s="50" t="s">
        <v>66</v>
      </c>
      <c r="B19" s="13">
        <f>SUM(C19:F19)</f>
        <v>1</v>
      </c>
      <c r="C19" s="13"/>
      <c r="D19" s="12"/>
      <c r="E19" s="12"/>
      <c r="F19" s="64">
        <v>1</v>
      </c>
      <c r="G19" s="151"/>
    </row>
    <row r="20" spans="1:7" ht="12" customHeight="1">
      <c r="A20" s="11" t="s">
        <v>358</v>
      </c>
      <c r="B20" s="10">
        <v>2</v>
      </c>
      <c r="C20" s="10">
        <v>2</v>
      </c>
      <c r="D20" s="4"/>
      <c r="E20" s="4"/>
      <c r="F20" s="77"/>
      <c r="G20" s="151"/>
    </row>
    <row r="21" spans="1:7" ht="3" customHeight="1">
      <c r="A21" s="76" t="s">
        <v>63</v>
      </c>
      <c r="B21" s="6"/>
      <c r="C21" s="6"/>
      <c r="D21" s="4"/>
      <c r="E21" s="4"/>
      <c r="F21" s="77"/>
      <c r="G21" s="151"/>
    </row>
    <row r="22" spans="1:7" ht="6" customHeight="1">
      <c r="A22" s="67"/>
      <c r="B22" s="5"/>
      <c r="C22" s="5"/>
      <c r="D22" s="7"/>
      <c r="E22" s="7"/>
      <c r="F22" s="77"/>
      <c r="G22" s="156"/>
    </row>
    <row r="23" spans="1:7" ht="15" customHeight="1">
      <c r="A23" s="80" t="s">
        <v>59</v>
      </c>
      <c r="B23" s="69">
        <v>24</v>
      </c>
      <c r="C23" s="13"/>
      <c r="D23" s="12"/>
      <c r="E23" s="11"/>
      <c r="F23" s="64"/>
      <c r="G23" s="157"/>
    </row>
    <row r="24" spans="1:7" ht="15" customHeight="1">
      <c r="A24" s="46" t="s">
        <v>67</v>
      </c>
      <c r="B24" s="10">
        <v>24</v>
      </c>
      <c r="C24" s="10"/>
      <c r="D24" s="11">
        <v>24</v>
      </c>
      <c r="E24" s="11"/>
      <c r="F24" s="64"/>
      <c r="G24" s="150"/>
    </row>
    <row r="25" spans="1:7" ht="6" customHeight="1">
      <c r="A25" s="67"/>
      <c r="B25" s="5"/>
      <c r="C25" s="5"/>
      <c r="D25" s="7"/>
      <c r="E25" s="7"/>
      <c r="F25" s="77"/>
      <c r="G25" s="150"/>
    </row>
    <row r="26" spans="1:7" ht="31.5">
      <c r="A26" s="81" t="s">
        <v>188</v>
      </c>
      <c r="B26" s="69">
        <f>SUM(B27:B28)</f>
        <v>8</v>
      </c>
      <c r="C26" s="13"/>
      <c r="D26" s="12"/>
      <c r="E26" s="11"/>
      <c r="F26" s="63"/>
      <c r="G26" s="151"/>
    </row>
    <row r="27" spans="1:7">
      <c r="A27" s="51" t="s">
        <v>68</v>
      </c>
      <c r="B27" s="13">
        <v>5</v>
      </c>
      <c r="C27" s="13"/>
      <c r="D27" s="12">
        <v>5</v>
      </c>
      <c r="E27" s="11"/>
      <c r="F27" s="64"/>
      <c r="G27" s="151"/>
    </row>
    <row r="28" spans="1:7">
      <c r="A28" s="70" t="s">
        <v>69</v>
      </c>
      <c r="B28" s="10">
        <v>3</v>
      </c>
      <c r="C28" s="71"/>
      <c r="D28" s="11">
        <v>2</v>
      </c>
      <c r="E28" s="11">
        <v>1</v>
      </c>
      <c r="F28" s="64"/>
      <c r="G28" s="152"/>
    </row>
    <row r="29" spans="1:7" ht="6" customHeight="1">
      <c r="A29" s="78"/>
      <c r="B29" s="5"/>
      <c r="C29" s="72"/>
      <c r="D29" s="7"/>
      <c r="E29" s="7"/>
      <c r="F29" s="77"/>
      <c r="G29" s="152"/>
    </row>
    <row r="30" spans="1:7" ht="31.5">
      <c r="A30" s="81" t="s">
        <v>128</v>
      </c>
      <c r="B30" s="69">
        <f>SUM(B31:B31)</f>
        <v>19</v>
      </c>
      <c r="C30" s="13"/>
      <c r="D30" s="12"/>
      <c r="E30" s="11"/>
      <c r="F30" s="63"/>
      <c r="G30" s="151">
        <v>14</v>
      </c>
    </row>
    <row r="31" spans="1:7">
      <c r="A31" s="51" t="s">
        <v>70</v>
      </c>
      <c r="B31" s="13">
        <f>13+6</f>
        <v>19</v>
      </c>
      <c r="C31" s="13"/>
      <c r="D31" s="12">
        <v>19</v>
      </c>
      <c r="E31" s="12"/>
      <c r="F31" s="64"/>
      <c r="G31" s="151"/>
    </row>
    <row r="32" spans="1:7" ht="6" customHeight="1" thickBot="1">
      <c r="A32" s="79"/>
      <c r="B32" s="65"/>
      <c r="C32" s="65"/>
      <c r="D32" s="66"/>
      <c r="E32" s="66"/>
      <c r="F32" s="155"/>
      <c r="G32" s="153"/>
    </row>
    <row r="33" spans="1:7" ht="15" customHeight="1" thickBot="1">
      <c r="A33" s="73" t="s">
        <v>8</v>
      </c>
      <c r="B33" s="74">
        <f>B15+B23+B26+B30+B10</f>
        <v>78</v>
      </c>
      <c r="C33" s="74">
        <f>SUM(C11:C32)</f>
        <v>2</v>
      </c>
      <c r="D33" s="74">
        <f>SUM(D10:D32)</f>
        <v>56</v>
      </c>
      <c r="E33" s="74">
        <f>SUM(E11:E31)</f>
        <v>1</v>
      </c>
      <c r="F33" s="75">
        <f>F16+F17+F18+F19</f>
        <v>19</v>
      </c>
      <c r="G33" s="75">
        <f>SUM(G10:G32)</f>
        <v>14</v>
      </c>
    </row>
  </sheetData>
  <mergeCells count="2">
    <mergeCell ref="D7:E7"/>
    <mergeCell ref="A2:G2"/>
  </mergeCells>
  <phoneticPr fontId="3" type="noConversion"/>
  <printOptions horizontalCentered="1"/>
  <pageMargins left="0.39370078740157483" right="0.19685039370078741" top="0.98425196850393704" bottom="0.98425196850393704" header="0.59055118110236227" footer="0.51181102362204722"/>
  <pageSetup paperSize="9" orientation="portrait" horizontalDpi="300" verticalDpi="300" r:id="rId1"/>
  <headerFooter alignWithMargins="0">
    <oddHeader>&amp;A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4" workbookViewId="0">
      <selection sqref="A1:G29"/>
    </sheetView>
  </sheetViews>
  <sheetFormatPr defaultRowHeight="12.75"/>
  <cols>
    <col min="1" max="1" width="42.5703125" customWidth="1"/>
    <col min="2" max="2" width="15.140625" customWidth="1"/>
    <col min="3" max="3" width="14.140625" customWidth="1"/>
    <col min="4" max="4" width="17.5703125" customWidth="1"/>
    <col min="5" max="5" width="18.5703125" customWidth="1"/>
    <col min="6" max="6" width="11.140625" customWidth="1"/>
    <col min="7" max="7" width="15.5703125" style="49" customWidth="1"/>
  </cols>
  <sheetData>
    <row r="1" spans="1:7" ht="24" customHeight="1">
      <c r="A1" s="850" t="s">
        <v>414</v>
      </c>
      <c r="B1" s="850"/>
      <c r="C1" s="850"/>
      <c r="D1" s="850"/>
      <c r="E1" s="850"/>
      <c r="F1" s="850"/>
    </row>
    <row r="2" spans="1:7" ht="5.25" customHeight="1"/>
    <row r="3" spans="1:7" ht="42" customHeight="1">
      <c r="A3" s="180" t="s">
        <v>131</v>
      </c>
      <c r="B3" s="163" t="s">
        <v>132</v>
      </c>
      <c r="C3" s="164" t="s">
        <v>134</v>
      </c>
      <c r="D3" s="164" t="s">
        <v>135</v>
      </c>
      <c r="E3" s="164" t="s">
        <v>205</v>
      </c>
      <c r="F3" s="600" t="s">
        <v>133</v>
      </c>
      <c r="G3" s="609" t="s">
        <v>405</v>
      </c>
    </row>
    <row r="4" spans="1:7" ht="12" customHeight="1">
      <c r="A4" s="71" t="s">
        <v>204</v>
      </c>
      <c r="B4" s="538">
        <f>'5. sz.melléklet'!D6</f>
        <v>513900</v>
      </c>
      <c r="C4" s="438">
        <f>'13.sz.melléklet'!C13</f>
        <v>100</v>
      </c>
      <c r="D4" s="438"/>
      <c r="E4" s="438"/>
      <c r="F4" s="601"/>
      <c r="G4" s="611">
        <f>SUM(B4:F4)</f>
        <v>514000</v>
      </c>
    </row>
    <row r="5" spans="1:7">
      <c r="A5" s="11" t="s">
        <v>349</v>
      </c>
      <c r="B5" s="177">
        <f>'5. sz.melléklet'!D4</f>
        <v>70390</v>
      </c>
      <c r="C5" s="177">
        <f>'13.sz.melléklet'!D13</f>
        <v>14582</v>
      </c>
      <c r="D5" s="177">
        <f>'14.sz.melléklet'!C15</f>
        <v>15310</v>
      </c>
      <c r="E5" s="177">
        <f>'15.sz.melléklet'!C14</f>
        <v>6705</v>
      </c>
      <c r="F5" s="602">
        <f>'16.sz. melléklet'!C15</f>
        <v>300</v>
      </c>
      <c r="G5" s="611">
        <f t="shared" ref="G5:G13" si="0">SUM(B5:F5)</f>
        <v>107287</v>
      </c>
    </row>
    <row r="6" spans="1:7">
      <c r="A6" s="11" t="s">
        <v>350</v>
      </c>
      <c r="B6" s="177">
        <f>'5. sz.melléklet'!D13+'5. sz.melléklet'!C21+'5. sz.melléklet'!C22+'5. sz.melléklet'!C23+'5. sz.melléklet'!C31</f>
        <v>136201</v>
      </c>
      <c r="C6" s="11"/>
      <c r="D6" s="11"/>
      <c r="E6" s="11"/>
      <c r="F6" s="603"/>
      <c r="G6" s="611">
        <f t="shared" si="0"/>
        <v>136201</v>
      </c>
    </row>
    <row r="7" spans="1:7">
      <c r="A7" s="11" t="s">
        <v>351</v>
      </c>
      <c r="B7" s="177">
        <f>'5. sz.melléklet'!C30</f>
        <v>12918</v>
      </c>
      <c r="C7" s="177"/>
      <c r="D7" s="177"/>
      <c r="E7" s="177"/>
      <c r="F7" s="602"/>
      <c r="G7" s="611">
        <f t="shared" si="0"/>
        <v>12918</v>
      </c>
    </row>
    <row r="8" spans="1:7">
      <c r="A8" s="11" t="s">
        <v>114</v>
      </c>
      <c r="B8" s="177">
        <f>'5. sz.melléklet'!D35</f>
        <v>38400</v>
      </c>
      <c r="C8" s="177"/>
      <c r="D8" s="177"/>
      <c r="E8" s="177"/>
      <c r="F8" s="602"/>
      <c r="G8" s="611">
        <f t="shared" si="0"/>
        <v>38400</v>
      </c>
    </row>
    <row r="9" spans="1:7">
      <c r="A9" s="11" t="s">
        <v>352</v>
      </c>
      <c r="B9" s="177"/>
      <c r="C9" s="177"/>
      <c r="D9" s="177"/>
      <c r="E9" s="177"/>
      <c r="F9" s="602"/>
      <c r="G9" s="611">
        <f t="shared" si="0"/>
        <v>0</v>
      </c>
    </row>
    <row r="10" spans="1:7">
      <c r="A10" s="11" t="s">
        <v>255</v>
      </c>
      <c r="B10" s="177">
        <f>'5. sz.melléklet'!C24+'5. sz.melléklet'!C25</f>
        <v>8074</v>
      </c>
      <c r="C10" s="177"/>
      <c r="D10" s="177"/>
      <c r="E10" s="177"/>
      <c r="F10" s="602"/>
      <c r="G10" s="611">
        <f t="shared" si="0"/>
        <v>8074</v>
      </c>
    </row>
    <row r="11" spans="1:7" ht="13.5" thickBot="1">
      <c r="A11" s="165" t="s">
        <v>353</v>
      </c>
      <c r="B11" s="178">
        <f>'5. sz.melléklet'!D43+'5. sz.melléklet'!D42</f>
        <v>380681</v>
      </c>
      <c r="C11" s="177">
        <f>'13.sz.melléklet'!E13</f>
        <v>114505</v>
      </c>
      <c r="D11" s="177">
        <f>'14.sz.melléklet'!E15</f>
        <v>121897</v>
      </c>
      <c r="E11" s="177">
        <f>'15.sz.melléklet'!D14</f>
        <v>38314</v>
      </c>
      <c r="F11" s="602">
        <f>'16.sz. melléklet'!D15</f>
        <v>84698</v>
      </c>
      <c r="G11" s="616">
        <f t="shared" si="0"/>
        <v>740095</v>
      </c>
    </row>
    <row r="12" spans="1:7" ht="13.5" thickBot="1">
      <c r="A12" s="589" t="s">
        <v>155</v>
      </c>
      <c r="B12" s="179">
        <f>SUM(B4:B11)</f>
        <v>1160564</v>
      </c>
      <c r="C12" s="179">
        <f>SUM(C4:C11)</f>
        <v>129187</v>
      </c>
      <c r="D12" s="179">
        <f>SUM(D5:D11)</f>
        <v>137207</v>
      </c>
      <c r="E12" s="179">
        <f>SUM(E5:E11)</f>
        <v>45019</v>
      </c>
      <c r="F12" s="604">
        <f>SUM(F5:F11)</f>
        <v>84998</v>
      </c>
      <c r="G12" s="617">
        <f>SUM(B12:F12)</f>
        <v>1556975</v>
      </c>
    </row>
    <row r="13" spans="1:7" ht="13.5" thickBot="1">
      <c r="B13" s="460"/>
      <c r="C13" s="460"/>
      <c r="D13" s="460"/>
      <c r="E13" s="460"/>
      <c r="F13" s="605"/>
      <c r="G13" s="615">
        <f t="shared" si="0"/>
        <v>0</v>
      </c>
    </row>
    <row r="14" spans="1:7" ht="15.75" customHeight="1" thickBot="1">
      <c r="A14" s="593" t="s">
        <v>394</v>
      </c>
      <c r="B14" s="181"/>
      <c r="C14" s="181"/>
      <c r="D14" s="181"/>
      <c r="E14" s="181"/>
      <c r="F14" s="610"/>
      <c r="G14" s="606">
        <f>G12-C11-D11-E11-F11</f>
        <v>1197561</v>
      </c>
    </row>
    <row r="15" spans="1:7" ht="41.25" customHeight="1">
      <c r="A15" s="590" t="s">
        <v>136</v>
      </c>
      <c r="B15" s="591" t="s">
        <v>132</v>
      </c>
      <c r="C15" s="592" t="s">
        <v>134</v>
      </c>
      <c r="D15" s="592" t="s">
        <v>135</v>
      </c>
      <c r="E15" s="592" t="s">
        <v>205</v>
      </c>
      <c r="F15" s="607" t="s">
        <v>133</v>
      </c>
      <c r="G15" s="609" t="s">
        <v>405</v>
      </c>
    </row>
    <row r="16" spans="1:7">
      <c r="A16" s="11" t="s">
        <v>10</v>
      </c>
      <c r="B16" s="177">
        <f>'6. sz.melléklet'!C41</f>
        <v>27720</v>
      </c>
      <c r="C16" s="177">
        <f>'13.sz.melléklet'!C8</f>
        <v>71164</v>
      </c>
      <c r="D16" s="177">
        <f>'14.sz.melléklet'!C10</f>
        <v>74652</v>
      </c>
      <c r="E16" s="177">
        <f>'15.sz.melléklet'!C8</f>
        <v>17926</v>
      </c>
      <c r="F16" s="602">
        <f>'16.sz. melléklet'!C10</f>
        <v>34701</v>
      </c>
      <c r="G16" s="612">
        <f>SUM(B16:F16)</f>
        <v>226163</v>
      </c>
    </row>
    <row r="17" spans="1:7">
      <c r="A17" s="11" t="s">
        <v>354</v>
      </c>
      <c r="B17" s="177">
        <f>'6. sz.melléklet'!D41</f>
        <v>9179</v>
      </c>
      <c r="C17" s="177">
        <f>'13.sz.melléklet'!D8</f>
        <v>20637</v>
      </c>
      <c r="D17" s="177">
        <f>'14.sz.melléklet'!D10</f>
        <v>21307</v>
      </c>
      <c r="E17" s="177">
        <f>'15.sz.melléklet'!D8</f>
        <v>4793</v>
      </c>
      <c r="F17" s="602">
        <f>'16.sz. melléklet'!D10</f>
        <v>10028</v>
      </c>
      <c r="G17" s="612">
        <f t="shared" ref="G17:G27" si="1">SUM(B17:F17)</f>
        <v>65944</v>
      </c>
    </row>
    <row r="18" spans="1:7">
      <c r="A18" s="11" t="s">
        <v>21</v>
      </c>
      <c r="B18" s="177">
        <f>'6. sz.melléklet'!E41</f>
        <v>162370</v>
      </c>
      <c r="C18" s="177">
        <f>'13.sz.melléklet'!E8</f>
        <v>34446</v>
      </c>
      <c r="D18" s="177">
        <f>'14.sz.melléklet'!E10</f>
        <v>39908</v>
      </c>
      <c r="E18" s="177">
        <f>'15.sz.melléklet'!E8</f>
        <v>18350</v>
      </c>
      <c r="F18" s="602">
        <f>'16.sz. melléklet'!E10</f>
        <v>38869</v>
      </c>
      <c r="G18" s="612">
        <f t="shared" si="1"/>
        <v>293943</v>
      </c>
    </row>
    <row r="19" spans="1:7">
      <c r="A19" s="11" t="s">
        <v>260</v>
      </c>
      <c r="B19" s="177">
        <f>'6. sz.melléklet'!F41</f>
        <v>44250</v>
      </c>
      <c r="C19" s="177"/>
      <c r="D19" s="177"/>
      <c r="E19" s="177"/>
      <c r="F19" s="602"/>
      <c r="G19" s="612">
        <f t="shared" si="1"/>
        <v>44250</v>
      </c>
    </row>
    <row r="20" spans="1:7">
      <c r="A20" s="11" t="s">
        <v>404</v>
      </c>
      <c r="B20" s="177">
        <f>'6. sz.melléklet'!I41</f>
        <v>31622</v>
      </c>
      <c r="C20" s="177"/>
      <c r="D20" s="177"/>
      <c r="E20" s="177"/>
      <c r="F20" s="602"/>
      <c r="G20" s="612">
        <f t="shared" si="1"/>
        <v>31622</v>
      </c>
    </row>
    <row r="21" spans="1:7">
      <c r="A21" s="11" t="s">
        <v>137</v>
      </c>
      <c r="B21" s="177">
        <f>'6. sz.melléklet'!H41</f>
        <v>35785</v>
      </c>
      <c r="C21" s="177">
        <f>SUM('13.a.sz.melléklet'!I5)</f>
        <v>2940</v>
      </c>
      <c r="D21" s="177">
        <f>SUM('14.a.sz. melléklet'!I5)</f>
        <v>1340</v>
      </c>
      <c r="E21" s="177">
        <f>SUM('15.a. sz. melléklet'!I5)</f>
        <v>3950</v>
      </c>
      <c r="F21" s="602">
        <f>SUM('16.a.sz. melléklet'!I5)</f>
        <v>1400</v>
      </c>
      <c r="G21" s="612">
        <f t="shared" si="1"/>
        <v>45415</v>
      </c>
    </row>
    <row r="22" spans="1:7">
      <c r="A22" s="11" t="s">
        <v>138</v>
      </c>
      <c r="B22" s="177">
        <f>'6. sz.melléklet'!G41</f>
        <v>144218</v>
      </c>
      <c r="C22" s="177"/>
      <c r="D22" s="177"/>
      <c r="E22" s="177"/>
      <c r="F22" s="602"/>
      <c r="G22" s="612">
        <f t="shared" si="1"/>
        <v>144218</v>
      </c>
    </row>
    <row r="23" spans="1:7">
      <c r="A23" s="11" t="s">
        <v>396</v>
      </c>
      <c r="B23" s="177">
        <f>'6. sz.melléklet'!J41</f>
        <v>1750</v>
      </c>
      <c r="C23" s="177"/>
      <c r="D23" s="177"/>
      <c r="E23" s="177"/>
      <c r="F23" s="602"/>
      <c r="G23" s="612">
        <f t="shared" si="1"/>
        <v>1750</v>
      </c>
    </row>
    <row r="24" spans="1:7">
      <c r="A24" s="11" t="s">
        <v>139</v>
      </c>
      <c r="B24" s="177">
        <f>'6. sz.melléklet'!M41</f>
        <v>459414</v>
      </c>
      <c r="C24" s="177"/>
      <c r="D24" s="177"/>
      <c r="E24" s="177"/>
      <c r="F24" s="602"/>
      <c r="G24" s="612">
        <f t="shared" si="1"/>
        <v>459414</v>
      </c>
    </row>
    <row r="25" spans="1:7">
      <c r="A25" s="11" t="s">
        <v>140</v>
      </c>
      <c r="B25" s="177">
        <f>'6. sz.melléklet'!K41</f>
        <v>76506</v>
      </c>
      <c r="C25" s="177"/>
      <c r="D25" s="177"/>
      <c r="E25" s="177"/>
      <c r="F25" s="602"/>
      <c r="G25" s="612">
        <f t="shared" si="1"/>
        <v>76506</v>
      </c>
    </row>
    <row r="26" spans="1:7" ht="13.5" thickBot="1">
      <c r="A26" s="165" t="s">
        <v>141</v>
      </c>
      <c r="B26" s="178">
        <f>'6. sz.melléklet'!L39</f>
        <v>167750</v>
      </c>
      <c r="C26" s="178"/>
      <c r="D26" s="178"/>
      <c r="E26" s="178"/>
      <c r="F26" s="608"/>
      <c r="G26" s="613">
        <f t="shared" si="1"/>
        <v>167750</v>
      </c>
    </row>
    <row r="27" spans="1:7" ht="13.5" customHeight="1" thickBot="1">
      <c r="A27" s="589" t="s">
        <v>156</v>
      </c>
      <c r="B27" s="179">
        <f>SUM(B16:B26)</f>
        <v>1160564</v>
      </c>
      <c r="C27" s="179">
        <f>SUM(C16:C26)</f>
        <v>129187</v>
      </c>
      <c r="D27" s="179">
        <f>SUM(D16:D26)</f>
        <v>137207</v>
      </c>
      <c r="E27" s="179">
        <f>SUM(E16:E26)</f>
        <v>45019</v>
      </c>
      <c r="F27" s="604">
        <f>SUM(F16:F26)</f>
        <v>84998</v>
      </c>
      <c r="G27" s="614">
        <f t="shared" si="1"/>
        <v>1556975</v>
      </c>
    </row>
    <row r="28" spans="1:7" ht="13.5" thickBot="1">
      <c r="B28" s="460"/>
      <c r="C28" s="460"/>
      <c r="D28" s="460"/>
      <c r="E28" s="460"/>
      <c r="F28" s="605"/>
      <c r="G28" s="618"/>
    </row>
    <row r="29" spans="1:7" ht="16.5" thickBot="1">
      <c r="A29" s="593" t="s">
        <v>395</v>
      </c>
      <c r="B29" s="181"/>
      <c r="C29" s="181"/>
      <c r="D29" s="181"/>
      <c r="E29" s="181"/>
      <c r="F29" s="610"/>
      <c r="G29" s="606">
        <f>G27-'6. sz.melléklet'!M7</f>
        <v>1197561</v>
      </c>
    </row>
  </sheetData>
  <mergeCells count="1">
    <mergeCell ref="A1:F1"/>
  </mergeCells>
  <phoneticPr fontId="3" type="noConversion"/>
  <pageMargins left="0.75" right="0.75" top="1" bottom="1" header="0.5" footer="0.5"/>
  <pageSetup paperSize="9" orientation="landscape" r:id="rId1"/>
  <headerFooter alignWithMargins="0">
    <oddHeader>&amp;A</oddHead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sqref="A1:B22"/>
    </sheetView>
  </sheetViews>
  <sheetFormatPr defaultRowHeight="12.75"/>
  <cols>
    <col min="1" max="1" width="54.5703125" style="1" customWidth="1"/>
    <col min="2" max="2" width="29.28515625" customWidth="1"/>
  </cols>
  <sheetData>
    <row r="1" spans="1:3">
      <c r="A1" s="3"/>
      <c r="B1" s="2"/>
    </row>
    <row r="2" spans="1:3" s="9" customFormat="1" ht="48" customHeight="1">
      <c r="A2" s="946" t="s">
        <v>428</v>
      </c>
      <c r="B2" s="946"/>
      <c r="C2" s="21"/>
    </row>
    <row r="3" spans="1:3" ht="0.75" customHeight="1">
      <c r="A3" s="26" t="s">
        <v>169</v>
      </c>
      <c r="B3" s="26"/>
      <c r="C3" s="2"/>
    </row>
    <row r="4" spans="1:3" s="1" customFormat="1" ht="0.75" customHeight="1">
      <c r="A4"/>
      <c r="B4"/>
    </row>
    <row r="5" spans="1:3" ht="0.75" customHeight="1" thickBot="1">
      <c r="A5"/>
      <c r="B5" s="1"/>
    </row>
    <row r="6" spans="1:3" ht="15" hidden="1" customHeight="1" thickBot="1">
      <c r="A6"/>
      <c r="B6" s="1"/>
    </row>
    <row r="7" spans="1:3" ht="27.75" customHeight="1">
      <c r="A7" s="462" t="s">
        <v>236</v>
      </c>
      <c r="B7" s="463" t="s">
        <v>237</v>
      </c>
    </row>
    <row r="8" spans="1:3" ht="15" customHeight="1">
      <c r="A8" s="165"/>
      <c r="B8" s="466"/>
    </row>
    <row r="9" spans="1:3" ht="6" customHeight="1">
      <c r="A9" s="464"/>
      <c r="B9" s="467"/>
    </row>
    <row r="10" spans="1:3" ht="15" customHeight="1">
      <c r="A10" s="464"/>
      <c r="B10" s="467"/>
    </row>
    <row r="11" spans="1:3" ht="15" customHeight="1">
      <c r="A11" s="469" t="s">
        <v>32</v>
      </c>
      <c r="B11" s="10"/>
    </row>
    <row r="12" spans="1:3" ht="3" customHeight="1">
      <c r="A12" s="464"/>
      <c r="B12" s="467"/>
    </row>
    <row r="13" spans="1:3" ht="3" customHeight="1">
      <c r="A13" s="464" t="s">
        <v>63</v>
      </c>
      <c r="B13" s="467"/>
    </row>
    <row r="14" spans="1:3" ht="6" customHeight="1">
      <c r="A14" s="464"/>
      <c r="B14" s="467"/>
    </row>
    <row r="15" spans="1:3" ht="15" customHeight="1">
      <c r="A15" s="469" t="s">
        <v>59</v>
      </c>
      <c r="B15" s="10"/>
    </row>
    <row r="16" spans="1:3" ht="6" customHeight="1">
      <c r="A16" s="464"/>
      <c r="B16" s="467"/>
    </row>
    <row r="17" spans="1:2" ht="15.75">
      <c r="A17" s="470" t="s">
        <v>188</v>
      </c>
      <c r="B17" s="10"/>
    </row>
    <row r="18" spans="1:2" ht="6" customHeight="1">
      <c r="A18" s="465"/>
      <c r="B18" s="468"/>
    </row>
    <row r="19" spans="1:2" ht="15.75">
      <c r="A19" s="471" t="s">
        <v>128</v>
      </c>
      <c r="B19" s="472"/>
    </row>
    <row r="20" spans="1:2">
      <c r="A20" s="473" t="s">
        <v>70</v>
      </c>
      <c r="B20" s="13">
        <v>14</v>
      </c>
    </row>
    <row r="21" spans="1:2" ht="6" customHeight="1">
      <c r="A21" s="464"/>
      <c r="B21" s="467"/>
    </row>
    <row r="22" spans="1:2" ht="15" customHeight="1">
      <c r="A22" s="474" t="s">
        <v>8</v>
      </c>
      <c r="B22" s="10">
        <f>SUM(B10:B21)</f>
        <v>14</v>
      </c>
    </row>
  </sheetData>
  <mergeCells count="1">
    <mergeCell ref="A2:B2"/>
  </mergeCells>
  <phoneticPr fontId="3" type="noConversion"/>
  <printOptions horizontalCentered="1"/>
  <pageMargins left="0.39370078740157483" right="0.19685039370078741" top="0.98425196850393704" bottom="0.98425196850393704" header="0.59055118110236227" footer="0.51181102362204722"/>
  <pageSetup paperSize="9" orientation="portrait" horizontalDpi="300" verticalDpi="300" r:id="rId1"/>
  <headerFooter alignWithMargins="0">
    <oddHeader>&amp;A</oddHeader>
    <oddFooter>&amp;P.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Munka29"/>
  <dimension ref="A1:R66"/>
  <sheetViews>
    <sheetView topLeftCell="A13" workbookViewId="0">
      <selection sqref="A1:G28"/>
    </sheetView>
  </sheetViews>
  <sheetFormatPr defaultRowHeight="12.75"/>
  <cols>
    <col min="1" max="1" width="12.5703125" customWidth="1"/>
    <col min="2" max="2" width="34.140625" customWidth="1"/>
    <col min="3" max="7" width="15.7109375" customWidth="1"/>
    <col min="8" max="8" width="9.140625" style="2"/>
    <col min="9" max="9" width="10.5703125" style="2" bestFit="1" customWidth="1"/>
    <col min="10" max="18" width="9.140625" style="2"/>
  </cols>
  <sheetData>
    <row r="1" spans="1:18" ht="33.75" customHeight="1" thickBot="1">
      <c r="A1" s="949" t="s">
        <v>429</v>
      </c>
      <c r="B1" s="950"/>
      <c r="C1" s="950"/>
      <c r="D1" s="950"/>
      <c r="E1" s="950"/>
      <c r="F1" s="950"/>
      <c r="G1" s="951"/>
    </row>
    <row r="2" spans="1:18" ht="0.75" customHeight="1">
      <c r="A2" s="25"/>
      <c r="B2" s="25"/>
    </row>
    <row r="3" spans="1:18" ht="0.75" customHeight="1"/>
    <row r="4" spans="1:18" ht="0.75" customHeight="1" thickBot="1">
      <c r="A4" s="2"/>
      <c r="B4" s="2"/>
      <c r="C4" s="2"/>
      <c r="D4" s="2"/>
      <c r="E4" s="2"/>
      <c r="F4" s="2"/>
    </row>
    <row r="5" spans="1:18" ht="30.75" customHeight="1">
      <c r="A5" s="488" t="s">
        <v>262</v>
      </c>
      <c r="B5" s="240" t="s">
        <v>104</v>
      </c>
      <c r="C5" s="241" t="s">
        <v>60</v>
      </c>
      <c r="D5" s="241" t="s">
        <v>102</v>
      </c>
      <c r="E5" s="241" t="s">
        <v>103</v>
      </c>
      <c r="F5" s="241" t="s">
        <v>443</v>
      </c>
      <c r="G5" s="242" t="s">
        <v>56</v>
      </c>
    </row>
    <row r="6" spans="1:18" s="15" customFormat="1" ht="15" customHeight="1">
      <c r="A6" s="489" t="s">
        <v>263</v>
      </c>
      <c r="B6" s="169" t="s">
        <v>3</v>
      </c>
      <c r="C6" s="357">
        <v>66304</v>
      </c>
      <c r="D6" s="357">
        <v>19232</v>
      </c>
      <c r="E6" s="357">
        <v>32253</v>
      </c>
      <c r="F6" s="357">
        <v>2790</v>
      </c>
      <c r="G6" s="363">
        <f>SUM(C6:F6)</f>
        <v>120579</v>
      </c>
      <c r="H6" s="86"/>
      <c r="I6" s="86"/>
      <c r="J6" s="86"/>
      <c r="K6" s="86"/>
      <c r="L6" s="82"/>
      <c r="M6" s="58"/>
      <c r="N6" s="58"/>
      <c r="O6" s="58"/>
      <c r="P6" s="58"/>
      <c r="Q6" s="58"/>
      <c r="R6" s="58"/>
    </row>
    <row r="7" spans="1:18">
      <c r="A7" s="490" t="s">
        <v>265</v>
      </c>
      <c r="B7" s="166" t="s">
        <v>143</v>
      </c>
      <c r="C7" s="364">
        <v>4860</v>
      </c>
      <c r="D7" s="364">
        <v>1405</v>
      </c>
      <c r="E7" s="364">
        <v>2193</v>
      </c>
      <c r="F7" s="364">
        <v>150</v>
      </c>
      <c r="G7" s="363">
        <f>SUM(C7:F7)</f>
        <v>8608</v>
      </c>
    </row>
    <row r="8" spans="1:18" ht="20.100000000000001" customHeight="1" thickBot="1">
      <c r="A8" s="140"/>
      <c r="B8" s="141" t="s">
        <v>106</v>
      </c>
      <c r="C8" s="366">
        <f>SUM(C6:C7)</f>
        <v>71164</v>
      </c>
      <c r="D8" s="366">
        <f>SUM(D6:D7)</f>
        <v>20637</v>
      </c>
      <c r="E8" s="366">
        <f>SUM(E6:E7)</f>
        <v>34446</v>
      </c>
      <c r="F8" s="366">
        <f>SUM(F6:F7)</f>
        <v>2940</v>
      </c>
      <c r="G8" s="366">
        <f>SUM(G6:G7)</f>
        <v>129187</v>
      </c>
      <c r="H8" s="311"/>
      <c r="I8" s="168"/>
    </row>
    <row r="9" spans="1:18" ht="6.75" customHeight="1">
      <c r="A9" s="187"/>
      <c r="B9" s="56"/>
      <c r="C9" s="311"/>
      <c r="D9" s="311"/>
      <c r="E9" s="311"/>
      <c r="F9" s="311"/>
      <c r="G9" s="337"/>
    </row>
    <row r="10" spans="1:18" ht="31.5" customHeight="1">
      <c r="A10" s="243" t="s">
        <v>105</v>
      </c>
      <c r="B10" s="101" t="s">
        <v>104</v>
      </c>
      <c r="C10" s="353" t="s">
        <v>194</v>
      </c>
      <c r="D10" s="353" t="s">
        <v>107</v>
      </c>
      <c r="E10" s="353" t="s">
        <v>328</v>
      </c>
      <c r="F10" s="353"/>
      <c r="G10" s="354"/>
    </row>
    <row r="11" spans="1:18" s="15" customFormat="1" ht="15" customHeight="1">
      <c r="A11" s="489" t="s">
        <v>263</v>
      </c>
      <c r="B11" s="169" t="s">
        <v>3</v>
      </c>
      <c r="C11" s="355">
        <v>100</v>
      </c>
      <c r="D11" s="355">
        <v>14582</v>
      </c>
      <c r="E11" s="355"/>
      <c r="F11" s="355"/>
      <c r="G11" s="363">
        <f>SUM(C11:F11)</f>
        <v>14682</v>
      </c>
      <c r="H11" s="86"/>
      <c r="I11" s="86"/>
      <c r="J11" s="86"/>
      <c r="K11" s="86"/>
      <c r="L11" s="82"/>
      <c r="M11" s="58"/>
      <c r="N11" s="58"/>
      <c r="O11" s="58"/>
      <c r="P11" s="58"/>
      <c r="Q11" s="58"/>
      <c r="R11" s="58"/>
    </row>
    <row r="12" spans="1:18" s="15" customFormat="1" ht="15" customHeight="1">
      <c r="A12" s="489" t="s">
        <v>325</v>
      </c>
      <c r="B12" s="492" t="s">
        <v>327</v>
      </c>
      <c r="C12" s="355"/>
      <c r="D12" s="355"/>
      <c r="E12" s="355">
        <f>G8-G11</f>
        <v>114505</v>
      </c>
      <c r="F12" s="355"/>
      <c r="G12" s="363"/>
      <c r="H12" s="86"/>
      <c r="I12" s="86"/>
      <c r="J12" s="86"/>
      <c r="K12" s="86"/>
      <c r="L12" s="82"/>
      <c r="M12" s="58"/>
      <c r="N12" s="58"/>
      <c r="O12" s="58"/>
      <c r="P12" s="58"/>
      <c r="Q12" s="58"/>
      <c r="R12" s="58"/>
    </row>
    <row r="13" spans="1:18" ht="21.75" customHeight="1" thickBot="1">
      <c r="A13" s="140"/>
      <c r="B13" s="141" t="s">
        <v>108</v>
      </c>
      <c r="C13" s="366">
        <f>SUM(C11:C11)</f>
        <v>100</v>
      </c>
      <c r="D13" s="366">
        <f>SUM(D11:D11)</f>
        <v>14582</v>
      </c>
      <c r="E13" s="366">
        <f>SUM(E11:E12)</f>
        <v>114505</v>
      </c>
      <c r="F13" s="366">
        <f>SUM(F11:F11)</f>
        <v>0</v>
      </c>
      <c r="G13" s="367">
        <f>SUM(C13:F13)</f>
        <v>129187</v>
      </c>
      <c r="H13" s="311"/>
      <c r="I13" s="168"/>
    </row>
    <row r="14" spans="1:18" ht="6.75" customHeight="1" thickBot="1">
      <c r="A14" s="2"/>
      <c r="B14" s="2"/>
      <c r="C14" s="2"/>
      <c r="D14" s="2"/>
      <c r="E14" s="2"/>
      <c r="F14" s="2"/>
      <c r="G14" s="2"/>
    </row>
    <row r="15" spans="1:18" ht="29.25" customHeight="1" thickBot="1">
      <c r="A15" s="949" t="s">
        <v>430</v>
      </c>
      <c r="B15" s="950"/>
      <c r="C15" s="950"/>
      <c r="D15" s="950"/>
      <c r="E15" s="950"/>
      <c r="F15" s="950"/>
      <c r="G15" s="951"/>
    </row>
    <row r="16" spans="1:18" ht="31.5">
      <c r="A16" s="239" t="s">
        <v>105</v>
      </c>
      <c r="B16" s="240" t="s">
        <v>104</v>
      </c>
      <c r="C16" s="241" t="s">
        <v>60</v>
      </c>
      <c r="D16" s="241" t="s">
        <v>102</v>
      </c>
      <c r="E16" s="241" t="s">
        <v>103</v>
      </c>
      <c r="F16" s="241" t="s">
        <v>443</v>
      </c>
      <c r="G16" s="242" t="s">
        <v>56</v>
      </c>
    </row>
    <row r="17" spans="1:7">
      <c r="A17" s="952" t="s">
        <v>195</v>
      </c>
      <c r="B17" s="953"/>
      <c r="C17" s="408"/>
      <c r="D17" s="408"/>
      <c r="E17" s="408"/>
      <c r="F17" s="408"/>
      <c r="G17" s="409"/>
    </row>
    <row r="18" spans="1:7">
      <c r="A18" s="490" t="s">
        <v>265</v>
      </c>
      <c r="B18" s="166" t="s">
        <v>143</v>
      </c>
      <c r="C18" s="364">
        <f>SUM(C7)</f>
        <v>4860</v>
      </c>
      <c r="D18" s="364">
        <f>SUM(D7)</f>
        <v>1405</v>
      </c>
      <c r="E18" s="364">
        <f>SUM(E7)</f>
        <v>2193</v>
      </c>
      <c r="F18" s="491">
        <f>SUM(F7)</f>
        <v>150</v>
      </c>
      <c r="G18" s="365">
        <f>SUM(C18:F18)</f>
        <v>8608</v>
      </c>
    </row>
    <row r="19" spans="1:7">
      <c r="A19" s="947" t="s">
        <v>200</v>
      </c>
      <c r="B19" s="948"/>
      <c r="C19" s="400"/>
      <c r="D19" s="400"/>
      <c r="E19" s="400"/>
      <c r="F19" s="400"/>
      <c r="G19" s="401"/>
    </row>
    <row r="20" spans="1:7">
      <c r="A20" s="489" t="s">
        <v>263</v>
      </c>
      <c r="B20" s="169" t="s">
        <v>3</v>
      </c>
      <c r="C20" s="357">
        <f>SUM(C6)</f>
        <v>66304</v>
      </c>
      <c r="D20" s="357">
        <f>SUM(D6)</f>
        <v>19232</v>
      </c>
      <c r="E20" s="357">
        <f>SUM(E6)</f>
        <v>32253</v>
      </c>
      <c r="F20" s="357">
        <f>SUM(F6)</f>
        <v>2790</v>
      </c>
      <c r="G20" s="363">
        <f>SUM(C20:F20)</f>
        <v>120579</v>
      </c>
    </row>
    <row r="21" spans="1:7" ht="13.5" thickBot="1">
      <c r="A21" s="140"/>
      <c r="B21" s="141" t="s">
        <v>106</v>
      </c>
      <c r="C21" s="366">
        <f>SUM(C18:C20)</f>
        <v>71164</v>
      </c>
      <c r="D21" s="366">
        <f>SUM(D18:D20)</f>
        <v>20637</v>
      </c>
      <c r="E21" s="366">
        <f>SUM(E18:E20)</f>
        <v>34446</v>
      </c>
      <c r="F21" s="366">
        <f>SUM(F18:F20)</f>
        <v>2940</v>
      </c>
      <c r="G21" s="366">
        <f>SUM(G18:G20)</f>
        <v>129187</v>
      </c>
    </row>
    <row r="22" spans="1:7" ht="7.5" customHeight="1">
      <c r="A22" s="187"/>
      <c r="B22" s="56"/>
      <c r="C22" s="311"/>
      <c r="D22" s="311"/>
      <c r="E22" s="311"/>
      <c r="F22" s="311"/>
      <c r="G22" s="337"/>
    </row>
    <row r="23" spans="1:7" ht="29.25" customHeight="1">
      <c r="A23" s="243" t="s">
        <v>105</v>
      </c>
      <c r="B23" s="101" t="s">
        <v>104</v>
      </c>
      <c r="C23" s="353" t="s">
        <v>194</v>
      </c>
      <c r="D23" s="353" t="s">
        <v>107</v>
      </c>
      <c r="E23" s="353" t="s">
        <v>328</v>
      </c>
      <c r="F23" s="353"/>
      <c r="G23" s="354"/>
    </row>
    <row r="24" spans="1:7">
      <c r="A24" s="952" t="s">
        <v>195</v>
      </c>
      <c r="B24" s="953"/>
      <c r="C24" s="410"/>
      <c r="D24" s="410"/>
      <c r="E24" s="410"/>
      <c r="F24" s="410"/>
      <c r="G24" s="354"/>
    </row>
    <row r="25" spans="1:7">
      <c r="A25" s="489" t="s">
        <v>325</v>
      </c>
      <c r="B25" s="492" t="s">
        <v>327</v>
      </c>
      <c r="C25" s="355"/>
      <c r="D25" s="355"/>
      <c r="E25" s="355">
        <f>E12</f>
        <v>114505</v>
      </c>
      <c r="F25" s="368"/>
      <c r="G25" s="834">
        <f>SUM(C25:F25)</f>
        <v>114505</v>
      </c>
    </row>
    <row r="26" spans="1:7">
      <c r="A26" s="947" t="s">
        <v>200</v>
      </c>
      <c r="B26" s="948"/>
      <c r="C26" s="402"/>
      <c r="D26" s="402"/>
      <c r="E26" s="402"/>
      <c r="F26" s="402"/>
      <c r="G26" s="403"/>
    </row>
    <row r="27" spans="1:7">
      <c r="A27" s="489" t="s">
        <v>263</v>
      </c>
      <c r="B27" s="169" t="s">
        <v>3</v>
      </c>
      <c r="C27" s="355">
        <f>SUM(C11)</f>
        <v>100</v>
      </c>
      <c r="D27" s="355">
        <f>SUM(D11)</f>
        <v>14582</v>
      </c>
      <c r="E27" s="355">
        <f>E11</f>
        <v>0</v>
      </c>
      <c r="F27" s="355"/>
      <c r="G27" s="363">
        <f>SUM(C27:F27)</f>
        <v>14682</v>
      </c>
    </row>
    <row r="28" spans="1:7" ht="13.5" thickBot="1">
      <c r="A28" s="140"/>
      <c r="B28" s="141" t="s">
        <v>108</v>
      </c>
      <c r="C28" s="366">
        <f>SUM(C27:C27)</f>
        <v>100</v>
      </c>
      <c r="D28" s="366">
        <f>SUM(D27:D27)</f>
        <v>14582</v>
      </c>
      <c r="E28" s="366">
        <f>SUM(E25:E27)</f>
        <v>114505</v>
      </c>
      <c r="F28" s="366">
        <f>SUM(F27:F27)</f>
        <v>0</v>
      </c>
      <c r="G28" s="835">
        <f>SUM(C28:F28)</f>
        <v>129187</v>
      </c>
    </row>
    <row r="29" spans="1:7">
      <c r="A29" s="2"/>
      <c r="B29" s="47"/>
      <c r="C29" s="47"/>
      <c r="D29" s="47"/>
      <c r="E29" s="47"/>
      <c r="F29" s="47"/>
      <c r="G29" s="2"/>
    </row>
    <row r="30" spans="1:7">
      <c r="A30" s="2"/>
      <c r="B30" s="47"/>
      <c r="C30" s="47"/>
      <c r="D30" s="47"/>
      <c r="E30" s="47"/>
      <c r="F30" s="47"/>
      <c r="G30" s="2"/>
    </row>
    <row r="31" spans="1:7">
      <c r="A31" s="53"/>
      <c r="B31" s="54"/>
      <c r="C31" s="54"/>
      <c r="D31" s="54"/>
      <c r="E31" s="54"/>
      <c r="F31" s="54"/>
      <c r="G31" s="2"/>
    </row>
    <row r="32" spans="1:7">
      <c r="A32" s="2"/>
      <c r="B32" s="47"/>
      <c r="C32" s="47"/>
      <c r="D32" s="47"/>
      <c r="E32" s="47"/>
      <c r="F32" s="47"/>
      <c r="G32" s="2"/>
    </row>
    <row r="33" spans="1:7">
      <c r="A33" s="2"/>
      <c r="B33" s="47"/>
      <c r="C33" s="47"/>
      <c r="D33" s="47"/>
      <c r="E33" s="47"/>
      <c r="F33" s="47"/>
      <c r="G33" s="2"/>
    </row>
    <row r="34" spans="1:7">
      <c r="A34" s="53"/>
      <c r="B34" s="55"/>
      <c r="C34" s="55"/>
      <c r="D34" s="55"/>
      <c r="E34" s="55"/>
      <c r="F34" s="55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</sheetData>
  <mergeCells count="6">
    <mergeCell ref="A26:B26"/>
    <mergeCell ref="A1:G1"/>
    <mergeCell ref="A15:G15"/>
    <mergeCell ref="A17:B17"/>
    <mergeCell ref="A24:B24"/>
    <mergeCell ref="A19:B19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U96"/>
  <sheetViews>
    <sheetView topLeftCell="B1" workbookViewId="0">
      <selection activeCell="C1" sqref="C1:I15"/>
    </sheetView>
  </sheetViews>
  <sheetFormatPr defaultRowHeight="12.75"/>
  <cols>
    <col min="1" max="1" width="0.85546875" style="813" hidden="1" customWidth="1"/>
    <col min="2" max="2" width="0.85546875" style="791" customWidth="1"/>
    <col min="3" max="3" width="37.7109375" style="791" customWidth="1"/>
    <col min="4" max="4" width="10.5703125" style="52" customWidth="1"/>
    <col min="5" max="5" width="15.85546875" style="52" customWidth="1"/>
    <col min="6" max="6" width="38.28515625" style="49" hidden="1" customWidth="1"/>
    <col min="7" max="7" width="35.140625" style="49" customWidth="1"/>
    <col min="8" max="8" width="8.5703125" style="52" customWidth="1"/>
    <col min="9" max="9" width="18.7109375" style="52" customWidth="1"/>
    <col min="10" max="10" width="8.85546875" style="49" customWidth="1"/>
    <col min="11" max="16384" width="9.140625" style="52"/>
  </cols>
  <sheetData>
    <row r="1" spans="1:21" ht="20.25" thickBot="1">
      <c r="A1" s="787" t="s">
        <v>23</v>
      </c>
      <c r="B1" s="787"/>
      <c r="C1" s="895" t="s">
        <v>483</v>
      </c>
      <c r="D1" s="896"/>
      <c r="E1" s="896"/>
      <c r="F1" s="896"/>
      <c r="G1" s="896"/>
      <c r="H1" s="896"/>
      <c r="I1" s="897"/>
      <c r="J1" s="103"/>
      <c r="K1" s="788"/>
    </row>
    <row r="2" spans="1:21" s="790" customFormat="1" ht="20.25" thickBot="1">
      <c r="A2" s="789"/>
      <c r="B2" s="789"/>
      <c r="C2" s="212"/>
      <c r="D2" s="111"/>
      <c r="E2" s="112"/>
      <c r="F2" s="111"/>
      <c r="G2" s="126"/>
      <c r="H2" s="113"/>
      <c r="I2" s="213"/>
      <c r="J2" s="103"/>
      <c r="K2" s="788"/>
    </row>
    <row r="3" spans="1:21" ht="16.5" thickBot="1">
      <c r="A3" s="791"/>
      <c r="C3" s="114"/>
      <c r="D3" s="742" t="s">
        <v>6</v>
      </c>
      <c r="E3" s="115"/>
      <c r="F3" s="107"/>
      <c r="G3" s="107"/>
      <c r="H3" s="742" t="s">
        <v>120</v>
      </c>
      <c r="I3" s="115"/>
      <c r="J3" s="104"/>
    </row>
    <row r="4" spans="1:21" ht="3" customHeight="1">
      <c r="A4" s="791"/>
      <c r="C4" s="120"/>
      <c r="D4" s="121"/>
      <c r="E4" s="122"/>
      <c r="F4" s="123"/>
      <c r="G4" s="125"/>
      <c r="H4" s="121"/>
      <c r="I4" s="760"/>
      <c r="J4" s="105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</row>
    <row r="5" spans="1:21" ht="15">
      <c r="A5" s="791"/>
      <c r="C5" s="124"/>
      <c r="D5" s="287"/>
      <c r="E5" s="291">
        <f>SUM(D6:D11)</f>
        <v>0</v>
      </c>
      <c r="F5" s="292"/>
      <c r="G5" s="287"/>
      <c r="H5" s="287"/>
      <c r="I5" s="293">
        <f>SUM(H6:H13)</f>
        <v>2940</v>
      </c>
      <c r="J5" s="105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</row>
    <row r="6" spans="1:21" ht="15">
      <c r="A6" s="791"/>
      <c r="C6" s="815"/>
      <c r="D6" s="816"/>
      <c r="E6" s="817"/>
      <c r="F6" s="292"/>
      <c r="G6" s="824" t="s">
        <v>487</v>
      </c>
      <c r="H6" s="825">
        <v>274</v>
      </c>
      <c r="I6" s="817"/>
      <c r="J6" s="105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</row>
    <row r="7" spans="1:21" ht="25.5" customHeight="1">
      <c r="A7" s="791"/>
      <c r="C7" s="815"/>
      <c r="D7" s="816"/>
      <c r="E7" s="817"/>
      <c r="F7" s="292"/>
      <c r="G7" s="826" t="s">
        <v>488</v>
      </c>
      <c r="H7" s="816">
        <v>256</v>
      </c>
      <c r="I7" s="817"/>
      <c r="J7" s="105"/>
      <c r="K7" s="759"/>
      <c r="L7" s="759"/>
      <c r="M7" s="759"/>
      <c r="N7" s="759"/>
      <c r="O7" s="759"/>
      <c r="P7" s="759"/>
      <c r="Q7" s="759"/>
      <c r="R7" s="759"/>
      <c r="S7" s="759"/>
      <c r="T7" s="759"/>
      <c r="U7" s="759"/>
    </row>
    <row r="8" spans="1:21" ht="15">
      <c r="A8" s="791"/>
      <c r="C8" s="815"/>
      <c r="D8" s="818"/>
      <c r="E8" s="817"/>
      <c r="F8" s="292"/>
      <c r="G8" s="824" t="s">
        <v>489</v>
      </c>
      <c r="H8" s="827">
        <v>720</v>
      </c>
      <c r="I8" s="817"/>
      <c r="J8" s="104"/>
    </row>
    <row r="9" spans="1:21" ht="15">
      <c r="A9" s="791"/>
      <c r="C9" s="815"/>
      <c r="D9" s="818"/>
      <c r="E9" s="817"/>
      <c r="F9" s="292"/>
      <c r="G9" s="627" t="s">
        <v>490</v>
      </c>
      <c r="H9" s="828">
        <v>140</v>
      </c>
      <c r="I9" s="817"/>
      <c r="J9" s="104"/>
    </row>
    <row r="10" spans="1:21" ht="27.75" customHeight="1">
      <c r="A10" s="791"/>
      <c r="C10" s="815"/>
      <c r="D10" s="816"/>
      <c r="E10" s="819"/>
      <c r="F10" s="292"/>
      <c r="G10" s="829" t="s">
        <v>491</v>
      </c>
      <c r="H10" s="830">
        <v>200</v>
      </c>
      <c r="I10" s="819"/>
      <c r="J10" s="104"/>
    </row>
    <row r="11" spans="1:21" ht="29.25" customHeight="1">
      <c r="A11" s="791"/>
      <c r="C11" s="820"/>
      <c r="D11" s="816"/>
      <c r="E11" s="819"/>
      <c r="F11" s="292"/>
      <c r="G11" s="824" t="s">
        <v>492</v>
      </c>
      <c r="H11" s="827">
        <v>600</v>
      </c>
      <c r="I11" s="817"/>
      <c r="J11" s="104"/>
    </row>
    <row r="12" spans="1:21" ht="29.25" customHeight="1">
      <c r="A12" s="791"/>
      <c r="C12" s="820"/>
      <c r="D12" s="816"/>
      <c r="E12" s="819"/>
      <c r="F12" s="292"/>
      <c r="G12" s="824" t="s">
        <v>494</v>
      </c>
      <c r="H12" s="827">
        <v>150</v>
      </c>
      <c r="I12" s="817"/>
      <c r="J12" s="104"/>
    </row>
    <row r="13" spans="1:21" ht="17.25" customHeight="1" thickBot="1">
      <c r="A13" s="791"/>
      <c r="C13" s="821"/>
      <c r="D13" s="822"/>
      <c r="E13" s="823"/>
      <c r="F13" s="292"/>
      <c r="G13" s="831" t="s">
        <v>525</v>
      </c>
      <c r="H13" s="832">
        <v>600</v>
      </c>
      <c r="I13" s="833"/>
      <c r="J13" s="104"/>
    </row>
    <row r="14" spans="1:21" ht="16.5" thickBot="1">
      <c r="A14" s="803"/>
      <c r="B14" s="803"/>
      <c r="C14" s="117"/>
      <c r="D14" s="804" t="s">
        <v>1</v>
      </c>
      <c r="E14" s="288">
        <f>SUM(E5:E11)</f>
        <v>0</v>
      </c>
      <c r="F14" s="300"/>
      <c r="G14" s="300"/>
      <c r="H14" s="302"/>
      <c r="I14" s="288">
        <f>SUM(I5:I11)</f>
        <v>2940</v>
      </c>
      <c r="J14" s="104"/>
    </row>
    <row r="15" spans="1:21" ht="16.5" thickBot="1">
      <c r="A15" s="759"/>
      <c r="B15" s="759"/>
      <c r="C15" s="117"/>
      <c r="D15" s="300" t="s">
        <v>493</v>
      </c>
      <c r="E15" s="302"/>
      <c r="F15" s="302"/>
      <c r="G15" s="301"/>
      <c r="H15" s="302"/>
      <c r="I15" s="290">
        <f>SUM(E14+I14)</f>
        <v>2940</v>
      </c>
      <c r="J15" s="104"/>
    </row>
    <row r="16" spans="1:21" ht="15.75">
      <c r="A16" s="759"/>
      <c r="B16" s="759"/>
      <c r="C16" s="116"/>
      <c r="D16" s="116"/>
      <c r="E16" s="118"/>
      <c r="F16" s="116"/>
      <c r="G16" s="116"/>
      <c r="H16" s="119"/>
      <c r="I16" s="119"/>
      <c r="J16" s="104"/>
    </row>
    <row r="17" spans="1:10">
      <c r="A17" s="759"/>
      <c r="B17" s="759"/>
      <c r="C17" s="108"/>
      <c r="D17" s="106"/>
      <c r="E17" s="109"/>
      <c r="F17" s="108"/>
      <c r="G17" s="108"/>
      <c r="H17" s="110"/>
      <c r="I17" s="110"/>
      <c r="J17" s="104"/>
    </row>
    <row r="18" spans="1:10">
      <c r="A18" s="759"/>
      <c r="B18" s="759"/>
      <c r="C18" s="759"/>
      <c r="E18" s="805"/>
      <c r="F18" s="806"/>
      <c r="G18" s="806"/>
      <c r="H18" s="759"/>
      <c r="I18" s="759"/>
    </row>
    <row r="19" spans="1:10" s="17" customFormat="1" ht="15.75">
      <c r="A19" s="16" t="s">
        <v>7</v>
      </c>
      <c r="B19" s="16"/>
      <c r="C19" s="16"/>
      <c r="E19" s="759"/>
      <c r="F19" s="53"/>
      <c r="G19" s="53"/>
      <c r="H19" s="759"/>
      <c r="I19" s="759"/>
      <c r="J19" s="18"/>
    </row>
    <row r="20" spans="1:10">
      <c r="A20" s="759"/>
      <c r="B20" s="759"/>
      <c r="C20" s="759"/>
      <c r="D20" s="53"/>
      <c r="E20" s="55"/>
      <c r="F20" s="759"/>
      <c r="G20" s="759"/>
    </row>
    <row r="22" spans="1:10">
      <c r="A22" s="807"/>
      <c r="B22" s="807"/>
      <c r="C22" s="807"/>
    </row>
    <row r="23" spans="1:10">
      <c r="A23" s="808"/>
      <c r="B23" s="808"/>
      <c r="C23" s="808"/>
    </row>
    <row r="24" spans="1:10">
      <c r="A24" s="808"/>
      <c r="B24" s="808"/>
      <c r="C24" s="808"/>
    </row>
    <row r="25" spans="1:10">
      <c r="A25" s="808"/>
      <c r="B25" s="808"/>
      <c r="C25" s="808"/>
    </row>
    <row r="26" spans="1:10">
      <c r="A26" s="808"/>
      <c r="B26" s="808"/>
      <c r="C26" s="808"/>
    </row>
    <row r="27" spans="1:10">
      <c r="A27" s="808"/>
      <c r="B27" s="808"/>
      <c r="C27" s="808"/>
    </row>
    <row r="28" spans="1:10">
      <c r="A28" s="808"/>
      <c r="B28" s="808"/>
      <c r="C28" s="808"/>
    </row>
    <row r="29" spans="1:10">
      <c r="A29" s="808"/>
      <c r="B29" s="808"/>
      <c r="C29" s="808"/>
    </row>
    <row r="30" spans="1:10">
      <c r="A30" s="808"/>
      <c r="B30" s="808"/>
      <c r="C30" s="808"/>
    </row>
    <row r="31" spans="1:10">
      <c r="A31" s="808"/>
      <c r="B31" s="808"/>
      <c r="C31" s="808"/>
    </row>
    <row r="32" spans="1:10">
      <c r="A32" s="808"/>
      <c r="B32" s="808"/>
      <c r="C32" s="808"/>
    </row>
    <row r="33" spans="1:10">
      <c r="A33" s="808"/>
      <c r="B33" s="808"/>
      <c r="C33" s="808"/>
    </row>
    <row r="34" spans="1:10">
      <c r="A34" s="808"/>
      <c r="B34" s="808"/>
      <c r="C34" s="808"/>
    </row>
    <row r="35" spans="1:10">
      <c r="A35" s="808"/>
      <c r="B35" s="808"/>
      <c r="C35" s="808"/>
    </row>
    <row r="36" spans="1:10">
      <c r="A36" s="808"/>
      <c r="B36" s="808"/>
      <c r="C36" s="808"/>
    </row>
    <row r="37" spans="1:10">
      <c r="A37" s="808"/>
      <c r="B37" s="808"/>
      <c r="C37" s="808"/>
    </row>
    <row r="38" spans="1:10">
      <c r="A38" s="808"/>
      <c r="B38" s="808"/>
      <c r="C38" s="808"/>
    </row>
    <row r="39" spans="1:10">
      <c r="A39" s="808"/>
      <c r="B39" s="808"/>
      <c r="C39" s="808"/>
    </row>
    <row r="40" spans="1:10">
      <c r="A40" s="808"/>
      <c r="B40" s="808"/>
      <c r="C40" s="808"/>
    </row>
    <row r="41" spans="1:10">
      <c r="A41" s="759"/>
      <c r="B41" s="759"/>
      <c r="C41" s="759"/>
    </row>
    <row r="42" spans="1:10">
      <c r="A42" s="53"/>
      <c r="B42" s="53"/>
      <c r="C42" s="53"/>
    </row>
    <row r="43" spans="1:10">
      <c r="A43" s="791"/>
    </row>
    <row r="44" spans="1:10">
      <c r="A44" s="791"/>
    </row>
    <row r="45" spans="1:10">
      <c r="A45" s="791"/>
    </row>
    <row r="46" spans="1:10" s="810" customFormat="1" ht="15.75">
      <c r="A46" s="809"/>
      <c r="B46" s="809"/>
      <c r="C46" s="809"/>
      <c r="D46" s="52"/>
      <c r="E46" s="52"/>
      <c r="F46" s="49"/>
      <c r="G46" s="49"/>
      <c r="H46" s="52"/>
      <c r="I46" s="52"/>
      <c r="J46" s="49"/>
    </row>
    <row r="47" spans="1:10">
      <c r="A47" s="791"/>
    </row>
    <row r="48" spans="1:10">
      <c r="A48" s="759"/>
      <c r="B48" s="759"/>
      <c r="C48" s="759"/>
    </row>
    <row r="49" spans="1:10">
      <c r="A49" s="759"/>
      <c r="B49" s="759"/>
      <c r="C49" s="759"/>
    </row>
    <row r="50" spans="1:10">
      <c r="A50" s="759"/>
      <c r="B50" s="759"/>
      <c r="C50" s="759"/>
    </row>
    <row r="51" spans="1:10">
      <c r="A51" s="759"/>
      <c r="B51" s="759"/>
      <c r="C51" s="759"/>
    </row>
    <row r="52" spans="1:10">
      <c r="A52" s="759"/>
      <c r="B52" s="759"/>
      <c r="C52" s="759"/>
    </row>
    <row r="53" spans="1:10">
      <c r="A53" s="791"/>
    </row>
    <row r="54" spans="1:10">
      <c r="A54" s="791"/>
    </row>
    <row r="55" spans="1:10" ht="15.75">
      <c r="A55" s="791"/>
      <c r="J55" s="810"/>
    </row>
    <row r="56" spans="1:10">
      <c r="A56" s="791"/>
    </row>
    <row r="57" spans="1:10">
      <c r="A57" s="791"/>
    </row>
    <row r="58" spans="1:10">
      <c r="A58" s="791"/>
    </row>
    <row r="59" spans="1:10">
      <c r="A59" s="791"/>
    </row>
    <row r="60" spans="1:10">
      <c r="A60" s="791"/>
    </row>
    <row r="61" spans="1:10">
      <c r="A61" s="811"/>
      <c r="D61" s="759"/>
    </row>
    <row r="62" spans="1:10">
      <c r="A62" s="811"/>
      <c r="D62" s="759"/>
    </row>
    <row r="63" spans="1:10">
      <c r="A63" s="811"/>
      <c r="D63" s="759"/>
    </row>
    <row r="64" spans="1:10">
      <c r="A64" s="811"/>
      <c r="D64" s="759"/>
    </row>
    <row r="65" spans="1:4">
      <c r="A65" s="811"/>
      <c r="D65" s="759"/>
    </row>
    <row r="66" spans="1:4">
      <c r="A66" s="811"/>
      <c r="D66" s="759"/>
    </row>
    <row r="67" spans="1:4">
      <c r="A67" s="811"/>
      <c r="D67" s="759"/>
    </row>
    <row r="68" spans="1:4">
      <c r="A68" s="811"/>
      <c r="D68" s="759"/>
    </row>
    <row r="69" spans="1:4">
      <c r="A69" s="811"/>
      <c r="D69" s="759"/>
    </row>
    <row r="70" spans="1:4">
      <c r="A70" s="811"/>
      <c r="D70" s="759"/>
    </row>
    <row r="71" spans="1:4">
      <c r="A71" s="811"/>
      <c r="D71" s="759"/>
    </row>
    <row r="72" spans="1:4">
      <c r="A72" s="811"/>
      <c r="D72" s="759"/>
    </row>
    <row r="73" spans="1:4">
      <c r="A73" s="811"/>
      <c r="D73" s="759"/>
    </row>
    <row r="74" spans="1:4">
      <c r="A74" s="811"/>
      <c r="D74" s="759"/>
    </row>
    <row r="75" spans="1:4">
      <c r="A75" s="811"/>
      <c r="D75" s="759"/>
    </row>
    <row r="76" spans="1:4">
      <c r="A76" s="811"/>
      <c r="D76" s="759"/>
    </row>
    <row r="77" spans="1:4">
      <c r="A77" s="811"/>
      <c r="D77" s="759"/>
    </row>
    <row r="78" spans="1:4">
      <c r="A78" s="811"/>
      <c r="D78" s="759"/>
    </row>
    <row r="79" spans="1:4">
      <c r="A79" s="811"/>
      <c r="D79" s="759"/>
    </row>
    <row r="80" spans="1:4">
      <c r="A80" s="811"/>
      <c r="D80" s="759"/>
    </row>
    <row r="81" spans="1:4">
      <c r="A81" s="811"/>
      <c r="D81" s="759"/>
    </row>
    <row r="82" spans="1:4">
      <c r="A82" s="811"/>
      <c r="D82" s="759"/>
    </row>
    <row r="83" spans="1:4">
      <c r="A83" s="811"/>
      <c r="D83" s="759"/>
    </row>
    <row r="84" spans="1:4">
      <c r="A84" s="811"/>
      <c r="D84" s="759"/>
    </row>
    <row r="85" spans="1:4">
      <c r="A85" s="811"/>
      <c r="D85" s="759"/>
    </row>
    <row r="86" spans="1:4">
      <c r="A86" s="811"/>
      <c r="D86" s="759"/>
    </row>
    <row r="87" spans="1:4">
      <c r="A87" s="811"/>
      <c r="D87" s="759"/>
    </row>
    <row r="88" spans="1:4">
      <c r="A88" s="811"/>
      <c r="D88" s="759"/>
    </row>
    <row r="89" spans="1:4">
      <c r="A89" s="811"/>
      <c r="D89" s="759"/>
    </row>
    <row r="90" spans="1:4">
      <c r="A90" s="811"/>
      <c r="D90" s="759"/>
    </row>
    <row r="91" spans="1:4">
      <c r="A91" s="811"/>
      <c r="D91" s="759"/>
    </row>
    <row r="92" spans="1:4">
      <c r="A92" s="811"/>
      <c r="D92" s="759"/>
    </row>
    <row r="93" spans="1:4">
      <c r="A93" s="811"/>
      <c r="D93" s="759"/>
    </row>
    <row r="94" spans="1:4">
      <c r="A94" s="812"/>
      <c r="D94" s="759"/>
    </row>
    <row r="95" spans="1:4">
      <c r="A95" s="812"/>
      <c r="D95" s="759"/>
    </row>
    <row r="96" spans="1:4">
      <c r="A96" s="812"/>
      <c r="D96" s="759"/>
    </row>
  </sheetData>
  <mergeCells count="1">
    <mergeCell ref="C1:I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unka27"/>
  <dimension ref="A1:J70"/>
  <sheetViews>
    <sheetView topLeftCell="A27" workbookViewId="0">
      <selection sqref="A1:G30"/>
    </sheetView>
  </sheetViews>
  <sheetFormatPr defaultRowHeight="12.75"/>
  <cols>
    <col min="1" max="1" width="12.7109375" style="500" customWidth="1"/>
    <col min="2" max="2" width="34.85546875" customWidth="1"/>
    <col min="3" max="7" width="12.7109375" customWidth="1"/>
  </cols>
  <sheetData>
    <row r="1" spans="1:10" ht="35.25" customHeight="1" thickBot="1">
      <c r="A1" s="949" t="s">
        <v>431</v>
      </c>
      <c r="B1" s="950"/>
      <c r="C1" s="950"/>
      <c r="D1" s="950"/>
      <c r="E1" s="950"/>
      <c r="F1" s="950"/>
      <c r="G1" s="951"/>
    </row>
    <row r="2" spans="1:10" ht="0.75" customHeight="1">
      <c r="A2" s="493"/>
      <c r="B2" s="25"/>
      <c r="C2" s="2"/>
      <c r="D2" s="2"/>
      <c r="E2" s="2"/>
      <c r="F2" s="2"/>
      <c r="G2" s="59"/>
    </row>
    <row r="3" spans="1:10" ht="0.75" customHeight="1">
      <c r="A3" s="494"/>
      <c r="B3" s="2"/>
      <c r="C3" s="2"/>
      <c r="D3" s="2"/>
      <c r="E3" s="2"/>
      <c r="F3" s="2"/>
      <c r="G3" s="59"/>
    </row>
    <row r="4" spans="1:10" ht="0.75" customHeight="1">
      <c r="A4" s="494"/>
      <c r="B4" s="2"/>
      <c r="C4" s="2"/>
      <c r="D4" s="2"/>
      <c r="E4" s="2"/>
      <c r="F4" s="2"/>
      <c r="G4" s="59"/>
      <c r="H4" t="s">
        <v>55</v>
      </c>
    </row>
    <row r="5" spans="1:10" ht="30.75" customHeight="1">
      <c r="A5" s="501" t="s">
        <v>262</v>
      </c>
      <c r="B5" s="101" t="s">
        <v>272</v>
      </c>
      <c r="C5" s="83" t="s">
        <v>60</v>
      </c>
      <c r="D5" s="83" t="s">
        <v>102</v>
      </c>
      <c r="E5" s="83" t="s">
        <v>103</v>
      </c>
      <c r="F5" s="83" t="s">
        <v>368</v>
      </c>
      <c r="G5" s="139" t="s">
        <v>56</v>
      </c>
    </row>
    <row r="6" spans="1:10" ht="14.25" customHeight="1">
      <c r="A6" s="495" t="s">
        <v>266</v>
      </c>
      <c r="B6" s="84" t="s">
        <v>267</v>
      </c>
      <c r="C6" s="355">
        <v>72931</v>
      </c>
      <c r="D6" s="355">
        <v>20533</v>
      </c>
      <c r="E6" s="355">
        <v>900</v>
      </c>
      <c r="F6" s="355"/>
      <c r="G6" s="356">
        <f>SUM(C6:F6)</f>
        <v>94364</v>
      </c>
    </row>
    <row r="7" spans="1:10" ht="10.5" customHeight="1">
      <c r="A7" s="495" t="s">
        <v>270</v>
      </c>
      <c r="B7" s="84" t="s">
        <v>271</v>
      </c>
      <c r="C7" s="355"/>
      <c r="D7" s="355">
        <v>233</v>
      </c>
      <c r="E7" s="355">
        <v>864</v>
      </c>
      <c r="F7" s="355"/>
      <c r="G7" s="356">
        <f>SUM(C7:F7)</f>
        <v>1097</v>
      </c>
    </row>
    <row r="8" spans="1:10" ht="11.25" customHeight="1">
      <c r="A8" s="495" t="s">
        <v>268</v>
      </c>
      <c r="B8" s="84" t="s">
        <v>269</v>
      </c>
      <c r="C8" s="355">
        <v>1721</v>
      </c>
      <c r="D8" s="355">
        <v>541</v>
      </c>
      <c r="E8" s="355">
        <v>12745</v>
      </c>
      <c r="F8" s="355">
        <v>1340</v>
      </c>
      <c r="G8" s="356">
        <f>SUM(C8:F8)</f>
        <v>16347</v>
      </c>
    </row>
    <row r="9" spans="1:10" ht="15.75" customHeight="1" thickBot="1">
      <c r="A9" s="489" t="s">
        <v>441</v>
      </c>
      <c r="B9" s="85" t="s">
        <v>442</v>
      </c>
      <c r="C9" s="357"/>
      <c r="D9" s="357"/>
      <c r="E9" s="357">
        <v>25399</v>
      </c>
      <c r="F9" s="357"/>
      <c r="G9" s="356">
        <f>SUM(C9:F9)</f>
        <v>25399</v>
      </c>
    </row>
    <row r="10" spans="1:10" ht="13.5" customHeight="1" thickBot="1">
      <c r="A10" s="496"/>
      <c r="B10" s="102" t="s">
        <v>106</v>
      </c>
      <c r="C10" s="358">
        <f>SUM(C6:C9)</f>
        <v>74652</v>
      </c>
      <c r="D10" s="358">
        <f>SUM(D6:D9)</f>
        <v>21307</v>
      </c>
      <c r="E10" s="358">
        <f>SUM(E6:E9)</f>
        <v>39908</v>
      </c>
      <c r="F10" s="358">
        <f>SUM(F6:F9)</f>
        <v>1340</v>
      </c>
      <c r="G10" s="845">
        <f>SUM(C10:F10)</f>
        <v>137207</v>
      </c>
      <c r="H10" s="348"/>
    </row>
    <row r="11" spans="1:10" ht="12" customHeight="1">
      <c r="A11" s="497"/>
      <c r="B11" s="56"/>
      <c r="C11" s="311"/>
      <c r="D11" s="311"/>
      <c r="E11" s="311"/>
      <c r="F11" s="311"/>
      <c r="G11" s="337"/>
    </row>
    <row r="12" spans="1:10" ht="31.5" customHeight="1">
      <c r="A12" s="501" t="s">
        <v>262</v>
      </c>
      <c r="B12" s="101" t="s">
        <v>272</v>
      </c>
      <c r="C12" s="353" t="s">
        <v>107</v>
      </c>
      <c r="D12" s="353" t="s">
        <v>109</v>
      </c>
      <c r="E12" s="353" t="s">
        <v>329</v>
      </c>
      <c r="F12" s="353"/>
      <c r="G12" s="354"/>
    </row>
    <row r="13" spans="1:10" ht="12.75" customHeight="1">
      <c r="A13" s="530" t="s">
        <v>325</v>
      </c>
      <c r="B13" s="404" t="s">
        <v>327</v>
      </c>
      <c r="C13" s="402"/>
      <c r="D13" s="402"/>
      <c r="E13" s="402">
        <f>G10-C14</f>
        <v>121897</v>
      </c>
      <c r="F13" s="402"/>
      <c r="G13" s="415">
        <f>SUM(C13:F13)</f>
        <v>121897</v>
      </c>
    </row>
    <row r="14" spans="1:10" ht="13.5" thickBot="1">
      <c r="A14" s="489" t="s">
        <v>441</v>
      </c>
      <c r="B14" s="85" t="s">
        <v>442</v>
      </c>
      <c r="C14" s="357">
        <v>15310</v>
      </c>
      <c r="D14" s="357"/>
      <c r="E14" s="357"/>
      <c r="F14" s="357"/>
      <c r="G14" s="356">
        <f>SUM(C14:F14)</f>
        <v>15310</v>
      </c>
      <c r="H14" s="311"/>
      <c r="I14" s="2"/>
      <c r="J14" s="2"/>
    </row>
    <row r="15" spans="1:10" ht="15.75" customHeight="1" thickBot="1">
      <c r="A15" s="496"/>
      <c r="B15" s="102" t="s">
        <v>108</v>
      </c>
      <c r="C15" s="358">
        <f>SUM(C14:C14)</f>
        <v>15310</v>
      </c>
      <c r="D15" s="358">
        <f>SUM(D14:D14)</f>
        <v>0</v>
      </c>
      <c r="E15" s="358">
        <f>SUM(E13:E14)</f>
        <v>121897</v>
      </c>
      <c r="F15" s="358">
        <f>SUM(F14:F14)</f>
        <v>0</v>
      </c>
      <c r="G15" s="845">
        <f>SUM(C15:F15)</f>
        <v>137207</v>
      </c>
      <c r="H15" s="311"/>
      <c r="I15" s="2"/>
      <c r="J15" s="2"/>
    </row>
    <row r="16" spans="1:10" ht="13.5" thickBot="1">
      <c r="A16" s="498"/>
      <c r="B16" s="2"/>
      <c r="C16" s="2"/>
      <c r="D16" s="2"/>
      <c r="E16" s="2"/>
      <c r="F16" s="2"/>
      <c r="G16" s="2"/>
      <c r="H16" s="2"/>
      <c r="I16" s="2"/>
      <c r="J16" s="2"/>
    </row>
    <row r="17" spans="1:10" ht="35.25" customHeight="1" thickBot="1">
      <c r="A17" s="949" t="s">
        <v>432</v>
      </c>
      <c r="B17" s="950"/>
      <c r="C17" s="950"/>
      <c r="D17" s="950"/>
      <c r="E17" s="950"/>
      <c r="F17" s="950"/>
      <c r="G17" s="951"/>
      <c r="H17" s="2"/>
      <c r="I17" s="2"/>
      <c r="J17" s="2"/>
    </row>
    <row r="18" spans="1:10" ht="21">
      <c r="A18" s="501" t="s">
        <v>262</v>
      </c>
      <c r="B18" s="101" t="s">
        <v>272</v>
      </c>
      <c r="C18" s="83" t="s">
        <v>60</v>
      </c>
      <c r="D18" s="83" t="s">
        <v>102</v>
      </c>
      <c r="E18" s="83" t="s">
        <v>103</v>
      </c>
      <c r="F18" s="83" t="s">
        <v>368</v>
      </c>
      <c r="G18" s="139" t="s">
        <v>56</v>
      </c>
      <c r="H18" s="2"/>
      <c r="I18" s="2"/>
      <c r="J18" s="2"/>
    </row>
    <row r="19" spans="1:10">
      <c r="A19" s="952" t="s">
        <v>196</v>
      </c>
      <c r="B19" s="953"/>
      <c r="C19" s="408"/>
      <c r="D19" s="408"/>
      <c r="E19" s="408"/>
      <c r="F19" s="408"/>
      <c r="G19" s="409"/>
      <c r="H19" s="2"/>
      <c r="I19" s="2"/>
      <c r="J19" s="2"/>
    </row>
    <row r="20" spans="1:10">
      <c r="A20" s="495" t="s">
        <v>266</v>
      </c>
      <c r="B20" s="84" t="s">
        <v>267</v>
      </c>
      <c r="C20" s="355">
        <f>SUM(C6)</f>
        <v>72931</v>
      </c>
      <c r="D20" s="355">
        <f>SUM(D6)</f>
        <v>20533</v>
      </c>
      <c r="E20" s="355">
        <f>SUM(E6)</f>
        <v>900</v>
      </c>
      <c r="F20" s="355"/>
      <c r="G20" s="356">
        <f>SUM(C20:F20)</f>
        <v>94364</v>
      </c>
      <c r="H20" s="2"/>
      <c r="I20" s="2"/>
      <c r="J20" s="2"/>
    </row>
    <row r="21" spans="1:10" ht="14.25" customHeight="1">
      <c r="A21" s="495" t="s">
        <v>270</v>
      </c>
      <c r="B21" s="84" t="s">
        <v>271</v>
      </c>
      <c r="C21" s="355"/>
      <c r="D21" s="355">
        <f>SUM(D7)</f>
        <v>233</v>
      </c>
      <c r="E21" s="355">
        <f>SUM(E7)</f>
        <v>864</v>
      </c>
      <c r="F21" s="355"/>
      <c r="G21" s="356">
        <f>SUM(C21:F21)</f>
        <v>1097</v>
      </c>
      <c r="H21" s="2"/>
      <c r="I21" s="2"/>
      <c r="J21" s="2"/>
    </row>
    <row r="22" spans="1:10">
      <c r="A22" s="495" t="s">
        <v>268</v>
      </c>
      <c r="B22" s="84" t="s">
        <v>269</v>
      </c>
      <c r="C22" s="355">
        <f>SUM(C8)</f>
        <v>1721</v>
      </c>
      <c r="D22" s="355">
        <f>SUM(D8)</f>
        <v>541</v>
      </c>
      <c r="E22" s="355">
        <f>SUM(E8)</f>
        <v>12745</v>
      </c>
      <c r="F22" s="355">
        <f>SUM(F8)</f>
        <v>1340</v>
      </c>
      <c r="G22" s="356">
        <f>SUM(C22:F22)</f>
        <v>16347</v>
      </c>
      <c r="H22" s="2"/>
      <c r="I22" s="2"/>
      <c r="J22" s="2"/>
    </row>
    <row r="23" spans="1:10" ht="13.5" thickBot="1">
      <c r="A23" s="489" t="s">
        <v>441</v>
      </c>
      <c r="B23" s="85" t="s">
        <v>442</v>
      </c>
      <c r="C23" s="357"/>
      <c r="D23" s="357"/>
      <c r="E23" s="357">
        <f>SUM(E9)</f>
        <v>25399</v>
      </c>
      <c r="F23" s="357"/>
      <c r="G23" s="356">
        <f>SUM(C23:F23)</f>
        <v>25399</v>
      </c>
      <c r="H23" s="2"/>
      <c r="I23" s="2"/>
      <c r="J23" s="2"/>
    </row>
    <row r="24" spans="1:10" ht="13.5" thickBot="1">
      <c r="A24" s="496"/>
      <c r="B24" s="102" t="s">
        <v>106</v>
      </c>
      <c r="C24" s="358">
        <f>SUM(C20:C23)</f>
        <v>74652</v>
      </c>
      <c r="D24" s="358">
        <f>SUM(D20:D23)</f>
        <v>21307</v>
      </c>
      <c r="E24" s="358">
        <f>SUM(E20:E23)</f>
        <v>39908</v>
      </c>
      <c r="F24" s="358">
        <f>SUM(F20:F23)</f>
        <v>1340</v>
      </c>
      <c r="G24" s="845">
        <f>SUM(C24:F24)</f>
        <v>137207</v>
      </c>
      <c r="H24" s="2"/>
      <c r="I24" s="2"/>
      <c r="J24" s="2"/>
    </row>
    <row r="25" spans="1:10" ht="7.5" customHeight="1">
      <c r="A25" s="497"/>
      <c r="B25" s="56"/>
      <c r="C25" s="311"/>
      <c r="D25" s="311"/>
      <c r="E25" s="311"/>
      <c r="F25" s="311"/>
      <c r="G25" s="337"/>
      <c r="H25" s="2"/>
      <c r="I25" s="2"/>
      <c r="J25" s="2"/>
    </row>
    <row r="26" spans="1:10" ht="31.5">
      <c r="A26" s="501" t="s">
        <v>262</v>
      </c>
      <c r="B26" s="101" t="s">
        <v>272</v>
      </c>
      <c r="C26" s="353" t="s">
        <v>107</v>
      </c>
      <c r="D26" s="353" t="s">
        <v>330</v>
      </c>
      <c r="E26" s="353"/>
      <c r="F26" s="353"/>
      <c r="G26" s="354"/>
      <c r="H26" s="2"/>
      <c r="I26" s="2"/>
      <c r="J26" s="2"/>
    </row>
    <row r="27" spans="1:10">
      <c r="A27" s="952" t="s">
        <v>196</v>
      </c>
      <c r="B27" s="953"/>
      <c r="C27" s="410"/>
      <c r="D27" s="410"/>
      <c r="E27" s="410"/>
      <c r="F27" s="410"/>
      <c r="G27" s="411"/>
      <c r="H27" s="2"/>
      <c r="I27" s="2"/>
      <c r="J27" s="2"/>
    </row>
    <row r="28" spans="1:10">
      <c r="A28" s="531" t="s">
        <v>325</v>
      </c>
      <c r="B28" s="404" t="s">
        <v>327</v>
      </c>
      <c r="C28" s="410"/>
      <c r="D28" s="402">
        <f>E13</f>
        <v>121897</v>
      </c>
      <c r="E28" s="402"/>
      <c r="F28" s="402"/>
      <c r="G28" s="415">
        <f>SUM(D28:F28)</f>
        <v>121897</v>
      </c>
      <c r="H28" s="2"/>
      <c r="I28" s="2"/>
      <c r="J28" s="2"/>
    </row>
    <row r="29" spans="1:10" ht="13.5" thickBot="1">
      <c r="A29" s="489" t="s">
        <v>441</v>
      </c>
      <c r="B29" s="85" t="s">
        <v>442</v>
      </c>
      <c r="C29" s="357">
        <f>SUM(C14)</f>
        <v>15310</v>
      </c>
      <c r="D29" s="357">
        <f>D14</f>
        <v>0</v>
      </c>
      <c r="E29" s="357"/>
      <c r="F29" s="357"/>
      <c r="G29" s="356">
        <f>SUM(C29:F29)</f>
        <v>15310</v>
      </c>
      <c r="H29" s="2"/>
      <c r="I29" s="2"/>
      <c r="J29" s="2"/>
    </row>
    <row r="30" spans="1:10" ht="13.5" thickBot="1">
      <c r="A30" s="496"/>
      <c r="B30" s="102" t="s">
        <v>108</v>
      </c>
      <c r="C30" s="358">
        <f>SUM(C29:C29)</f>
        <v>15310</v>
      </c>
      <c r="D30" s="358">
        <f>SUM(D28:D29)</f>
        <v>121897</v>
      </c>
      <c r="E30" s="358">
        <f>SUM(E29:E29)</f>
        <v>0</v>
      </c>
      <c r="F30" s="358">
        <f>SUM(F29:F29)</f>
        <v>0</v>
      </c>
      <c r="G30" s="845">
        <f>SUM(C30:F30)</f>
        <v>137207</v>
      </c>
      <c r="H30" s="2"/>
      <c r="I30" s="2"/>
      <c r="J30" s="2"/>
    </row>
    <row r="31" spans="1:10">
      <c r="A31" s="499"/>
      <c r="B31" s="54"/>
      <c r="C31" s="55"/>
      <c r="D31" s="55"/>
      <c r="E31" s="55"/>
      <c r="F31" s="55"/>
      <c r="G31" s="2"/>
      <c r="H31" s="2"/>
      <c r="I31" s="2"/>
      <c r="J31" s="2"/>
    </row>
    <row r="32" spans="1:10">
      <c r="A32" s="498"/>
      <c r="B32" s="47"/>
      <c r="C32" s="47"/>
      <c r="D32" s="47"/>
      <c r="E32" s="47"/>
      <c r="F32" s="47"/>
      <c r="G32" s="2"/>
      <c r="H32" s="2"/>
      <c r="I32" s="2"/>
      <c r="J32" s="2"/>
    </row>
    <row r="33" spans="1:10">
      <c r="A33" s="498"/>
      <c r="B33" s="47"/>
      <c r="C33" s="47"/>
      <c r="D33" s="47"/>
      <c r="E33" s="47"/>
      <c r="F33" s="47"/>
      <c r="G33" s="2"/>
      <c r="H33" s="2"/>
      <c r="I33" s="2"/>
      <c r="J33" s="2"/>
    </row>
    <row r="34" spans="1:10">
      <c r="A34" s="498"/>
      <c r="B34" s="47"/>
      <c r="C34" s="47"/>
      <c r="D34" s="47"/>
      <c r="E34" s="47"/>
      <c r="F34" s="47"/>
      <c r="G34" s="2"/>
      <c r="H34" s="2"/>
      <c r="I34" s="2"/>
      <c r="J34" s="2"/>
    </row>
    <row r="35" spans="1:10">
      <c r="A35" s="499"/>
      <c r="B35" s="54"/>
      <c r="C35" s="54"/>
      <c r="D35" s="54"/>
      <c r="E35" s="54"/>
      <c r="F35" s="54"/>
      <c r="G35" s="2"/>
      <c r="H35" s="2"/>
      <c r="I35" s="2"/>
      <c r="J35" s="2"/>
    </row>
    <row r="36" spans="1:10">
      <c r="A36" s="498"/>
      <c r="B36" s="47"/>
      <c r="C36" s="47"/>
      <c r="D36" s="47"/>
      <c r="E36" s="47"/>
      <c r="F36" s="47"/>
      <c r="G36" s="2"/>
      <c r="H36" s="2"/>
      <c r="I36" s="2"/>
      <c r="J36" s="2"/>
    </row>
    <row r="37" spans="1:10">
      <c r="A37" s="498"/>
      <c r="B37" s="47"/>
      <c r="C37" s="47"/>
      <c r="D37" s="47"/>
      <c r="E37" s="47"/>
      <c r="F37" s="47"/>
      <c r="G37" s="2"/>
      <c r="H37" s="2"/>
      <c r="I37" s="2"/>
      <c r="J37" s="2"/>
    </row>
    <row r="38" spans="1:10">
      <c r="A38" s="499"/>
      <c r="B38" s="55"/>
      <c r="C38" s="55"/>
      <c r="D38" s="55"/>
      <c r="E38" s="55"/>
      <c r="F38" s="55"/>
      <c r="G38" s="2"/>
      <c r="H38" s="2"/>
      <c r="I38" s="2"/>
      <c r="J38" s="2"/>
    </row>
    <row r="39" spans="1:10">
      <c r="A39" s="498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498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498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498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498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498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498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498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498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498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498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498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498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498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498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498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498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498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498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498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498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498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498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498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498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498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498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498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498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498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498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498"/>
      <c r="B70" s="2"/>
      <c r="C70" s="2"/>
      <c r="D70" s="2"/>
      <c r="E70" s="2"/>
      <c r="F70" s="2"/>
      <c r="G70" s="2"/>
      <c r="H70" s="2"/>
      <c r="I70" s="2"/>
      <c r="J70" s="2"/>
    </row>
  </sheetData>
  <mergeCells count="4">
    <mergeCell ref="A1:G1"/>
    <mergeCell ref="A17:G17"/>
    <mergeCell ref="A19:B19"/>
    <mergeCell ref="A27:B27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U92"/>
  <sheetViews>
    <sheetView topLeftCell="B1" workbookViewId="0">
      <selection activeCell="C1" sqref="C1:I11"/>
    </sheetView>
  </sheetViews>
  <sheetFormatPr defaultRowHeight="12.75"/>
  <cols>
    <col min="1" max="1" width="0.85546875" style="813" hidden="1" customWidth="1"/>
    <col min="2" max="2" width="0.85546875" style="791" customWidth="1"/>
    <col min="3" max="3" width="37.7109375" style="791" customWidth="1"/>
    <col min="4" max="4" width="10.5703125" style="52" customWidth="1"/>
    <col min="5" max="5" width="15.85546875" style="52" customWidth="1"/>
    <col min="6" max="6" width="38.28515625" style="49" hidden="1" customWidth="1"/>
    <col min="7" max="7" width="35.140625" style="49" customWidth="1"/>
    <col min="8" max="8" width="8.5703125" style="52" customWidth="1"/>
    <col min="9" max="9" width="18.7109375" style="52" customWidth="1"/>
    <col min="10" max="10" width="8.85546875" style="49" customWidth="1"/>
    <col min="11" max="16384" width="9.140625" style="52"/>
  </cols>
  <sheetData>
    <row r="1" spans="1:21" ht="20.25" thickBot="1">
      <c r="A1" s="787" t="s">
        <v>23</v>
      </c>
      <c r="B1" s="787"/>
      <c r="C1" s="895" t="s">
        <v>484</v>
      </c>
      <c r="D1" s="896"/>
      <c r="E1" s="896"/>
      <c r="F1" s="896"/>
      <c r="G1" s="896"/>
      <c r="H1" s="896"/>
      <c r="I1" s="897"/>
      <c r="J1" s="103"/>
      <c r="K1" s="788"/>
    </row>
    <row r="2" spans="1:21" s="790" customFormat="1" ht="20.25" thickBot="1">
      <c r="A2" s="789"/>
      <c r="B2" s="789"/>
      <c r="C2" s="212"/>
      <c r="D2" s="111"/>
      <c r="E2" s="112"/>
      <c r="F2" s="111"/>
      <c r="G2" s="126"/>
      <c r="H2" s="113"/>
      <c r="I2" s="213"/>
      <c r="J2" s="103"/>
      <c r="K2" s="788"/>
    </row>
    <row r="3" spans="1:21" ht="16.5" thickBot="1">
      <c r="A3" s="791"/>
      <c r="C3" s="114"/>
      <c r="D3" s="742" t="s">
        <v>6</v>
      </c>
      <c r="E3" s="115"/>
      <c r="F3" s="107"/>
      <c r="G3" s="107"/>
      <c r="H3" s="742" t="s">
        <v>120</v>
      </c>
      <c r="I3" s="115"/>
      <c r="J3" s="104"/>
    </row>
    <row r="4" spans="1:21" ht="3" customHeight="1">
      <c r="A4" s="791"/>
      <c r="C4" s="120"/>
      <c r="D4" s="121"/>
      <c r="E4" s="122"/>
      <c r="F4" s="123"/>
      <c r="G4" s="125"/>
      <c r="H4" s="121"/>
      <c r="I4" s="760"/>
      <c r="J4" s="105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</row>
    <row r="5" spans="1:21" ht="15">
      <c r="A5" s="791"/>
      <c r="C5" s="838"/>
      <c r="D5" s="839"/>
      <c r="E5" s="840">
        <f>SUM(D6:D9)</f>
        <v>0</v>
      </c>
      <c r="F5" s="292"/>
      <c r="G5" s="841"/>
      <c r="H5" s="839"/>
      <c r="I5" s="842">
        <f>SUM(H6:H9)</f>
        <v>1340</v>
      </c>
      <c r="J5" s="105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</row>
    <row r="6" spans="1:21" ht="15">
      <c r="A6" s="791"/>
      <c r="C6" s="815"/>
      <c r="D6" s="816"/>
      <c r="E6" s="817"/>
      <c r="F6" s="292"/>
      <c r="G6" s="824" t="s">
        <v>495</v>
      </c>
      <c r="H6" s="825">
        <v>180</v>
      </c>
      <c r="I6" s="817"/>
      <c r="J6" s="105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</row>
    <row r="7" spans="1:21" ht="25.5" customHeight="1">
      <c r="A7" s="791"/>
      <c r="C7" s="815"/>
      <c r="D7" s="816"/>
      <c r="E7" s="817"/>
      <c r="F7" s="292"/>
      <c r="G7" s="826" t="s">
        <v>496</v>
      </c>
      <c r="H7" s="816">
        <v>840</v>
      </c>
      <c r="I7" s="817"/>
      <c r="J7" s="105"/>
      <c r="K7" s="759"/>
      <c r="L7" s="759"/>
      <c r="M7" s="759"/>
      <c r="N7" s="759"/>
      <c r="O7" s="759"/>
      <c r="P7" s="759"/>
      <c r="Q7" s="759"/>
      <c r="R7" s="759"/>
      <c r="S7" s="759"/>
      <c r="T7" s="759"/>
      <c r="U7" s="759"/>
    </row>
    <row r="8" spans="1:21" ht="15">
      <c r="A8" s="791"/>
      <c r="C8" s="815"/>
      <c r="D8" s="818"/>
      <c r="E8" s="817"/>
      <c r="F8" s="292"/>
      <c r="G8" s="824" t="s">
        <v>497</v>
      </c>
      <c r="H8" s="827">
        <v>220</v>
      </c>
      <c r="I8" s="817"/>
      <c r="J8" s="104"/>
    </row>
    <row r="9" spans="1:21" ht="15.75" thickBot="1">
      <c r="A9" s="791"/>
      <c r="C9" s="836"/>
      <c r="D9" s="837"/>
      <c r="E9" s="833"/>
      <c r="F9" s="292"/>
      <c r="G9" s="843" t="s">
        <v>498</v>
      </c>
      <c r="H9" s="844">
        <v>100</v>
      </c>
      <c r="I9" s="833"/>
      <c r="J9" s="104"/>
    </row>
    <row r="10" spans="1:21" ht="16.5" thickBot="1">
      <c r="A10" s="803"/>
      <c r="B10" s="803"/>
      <c r="C10" s="117"/>
      <c r="D10" s="804" t="s">
        <v>1</v>
      </c>
      <c r="E10" s="288">
        <f>SUM(E5:E9)</f>
        <v>0</v>
      </c>
      <c r="F10" s="300"/>
      <c r="G10" s="300"/>
      <c r="H10" s="302"/>
      <c r="I10" s="288">
        <f>SUM(I5:I9)</f>
        <v>1340</v>
      </c>
      <c r="J10" s="104"/>
    </row>
    <row r="11" spans="1:21" ht="16.5" thickBot="1">
      <c r="A11" s="759"/>
      <c r="B11" s="759"/>
      <c r="C11" s="117"/>
      <c r="D11" s="300" t="s">
        <v>493</v>
      </c>
      <c r="E11" s="302"/>
      <c r="F11" s="302"/>
      <c r="G11" s="301"/>
      <c r="H11" s="302"/>
      <c r="I11" s="290">
        <f>SUM(E10+I10)</f>
        <v>1340</v>
      </c>
      <c r="J11" s="104"/>
    </row>
    <row r="12" spans="1:21" ht="15.75">
      <c r="A12" s="759"/>
      <c r="B12" s="759"/>
      <c r="C12" s="116"/>
      <c r="D12" s="116"/>
      <c r="E12" s="118"/>
      <c r="F12" s="116"/>
      <c r="G12" s="116"/>
      <c r="H12" s="119"/>
      <c r="I12" s="119"/>
      <c r="J12" s="104"/>
    </row>
    <row r="13" spans="1:21">
      <c r="A13" s="759"/>
      <c r="B13" s="759"/>
      <c r="C13" s="108"/>
      <c r="D13" s="106"/>
      <c r="E13" s="109"/>
      <c r="F13" s="108"/>
      <c r="G13" s="108"/>
      <c r="H13" s="110"/>
      <c r="I13" s="110"/>
      <c r="J13" s="104"/>
    </row>
    <row r="14" spans="1:21">
      <c r="A14" s="759"/>
      <c r="B14" s="759"/>
      <c r="C14" s="759"/>
      <c r="E14" s="805"/>
      <c r="F14" s="806"/>
      <c r="G14" s="806"/>
      <c r="H14" s="759"/>
      <c r="I14" s="759"/>
    </row>
    <row r="15" spans="1:21" s="17" customFormat="1" ht="15.75">
      <c r="A15" s="16" t="s">
        <v>7</v>
      </c>
      <c r="B15" s="16"/>
      <c r="C15" s="16"/>
      <c r="E15" s="759"/>
      <c r="F15" s="53"/>
      <c r="G15" s="53"/>
      <c r="H15" s="759"/>
      <c r="I15" s="759"/>
      <c r="J15" s="18"/>
    </row>
    <row r="16" spans="1:21">
      <c r="A16" s="759"/>
      <c r="B16" s="759"/>
      <c r="C16" s="759"/>
      <c r="D16" s="53"/>
      <c r="E16" s="55"/>
      <c r="F16" s="759"/>
      <c r="G16" s="759"/>
    </row>
    <row r="18" spans="1:3">
      <c r="A18" s="807"/>
      <c r="B18" s="807"/>
      <c r="C18" s="807"/>
    </row>
    <row r="19" spans="1:3">
      <c r="A19" s="808"/>
      <c r="B19" s="808"/>
      <c r="C19" s="808"/>
    </row>
    <row r="20" spans="1:3">
      <c r="A20" s="808"/>
      <c r="B20" s="808"/>
      <c r="C20" s="808"/>
    </row>
    <row r="21" spans="1:3">
      <c r="A21" s="808"/>
      <c r="B21" s="808"/>
      <c r="C21" s="808"/>
    </row>
    <row r="22" spans="1:3">
      <c r="A22" s="808"/>
      <c r="B22" s="808"/>
      <c r="C22" s="808"/>
    </row>
    <row r="23" spans="1:3">
      <c r="A23" s="808"/>
      <c r="B23" s="808"/>
      <c r="C23" s="808"/>
    </row>
    <row r="24" spans="1:3">
      <c r="A24" s="808"/>
      <c r="B24" s="808"/>
      <c r="C24" s="808"/>
    </row>
    <row r="25" spans="1:3">
      <c r="A25" s="808"/>
      <c r="B25" s="808"/>
      <c r="C25" s="808"/>
    </row>
    <row r="26" spans="1:3">
      <c r="A26" s="808"/>
      <c r="B26" s="808"/>
      <c r="C26" s="808"/>
    </row>
    <row r="27" spans="1:3">
      <c r="A27" s="808"/>
      <c r="B27" s="808"/>
      <c r="C27" s="808"/>
    </row>
    <row r="28" spans="1:3">
      <c r="A28" s="808"/>
      <c r="B28" s="808"/>
      <c r="C28" s="808"/>
    </row>
    <row r="29" spans="1:3">
      <c r="A29" s="808"/>
      <c r="B29" s="808"/>
      <c r="C29" s="808"/>
    </row>
    <row r="30" spans="1:3">
      <c r="A30" s="808"/>
      <c r="B30" s="808"/>
      <c r="C30" s="808"/>
    </row>
    <row r="31" spans="1:3">
      <c r="A31" s="808"/>
      <c r="B31" s="808"/>
      <c r="C31" s="808"/>
    </row>
    <row r="32" spans="1:3">
      <c r="A32" s="808"/>
      <c r="B32" s="808"/>
      <c r="C32" s="808"/>
    </row>
    <row r="33" spans="1:10">
      <c r="A33" s="808"/>
      <c r="B33" s="808"/>
      <c r="C33" s="808"/>
    </row>
    <row r="34" spans="1:10">
      <c r="A34" s="808"/>
      <c r="B34" s="808"/>
      <c r="C34" s="808"/>
    </row>
    <row r="35" spans="1:10">
      <c r="A35" s="808"/>
      <c r="B35" s="808"/>
      <c r="C35" s="808"/>
    </row>
    <row r="36" spans="1:10">
      <c r="A36" s="808"/>
      <c r="B36" s="808"/>
      <c r="C36" s="808"/>
    </row>
    <row r="37" spans="1:10">
      <c r="A37" s="759"/>
      <c r="B37" s="759"/>
      <c r="C37" s="759"/>
    </row>
    <row r="38" spans="1:10">
      <c r="A38" s="53"/>
      <c r="B38" s="53"/>
      <c r="C38" s="53"/>
    </row>
    <row r="39" spans="1:10">
      <c r="A39" s="791"/>
    </row>
    <row r="40" spans="1:10">
      <c r="A40" s="791"/>
    </row>
    <row r="41" spans="1:10">
      <c r="A41" s="791"/>
    </row>
    <row r="42" spans="1:10" s="810" customFormat="1" ht="15.75">
      <c r="A42" s="809"/>
      <c r="B42" s="809"/>
      <c r="C42" s="809"/>
      <c r="D42" s="52"/>
      <c r="E42" s="52"/>
      <c r="F42" s="49"/>
      <c r="G42" s="49"/>
      <c r="H42" s="52"/>
      <c r="I42" s="52"/>
      <c r="J42" s="49"/>
    </row>
    <row r="43" spans="1:10">
      <c r="A43" s="791"/>
    </row>
    <row r="44" spans="1:10">
      <c r="A44" s="759"/>
      <c r="B44" s="759"/>
      <c r="C44" s="759"/>
    </row>
    <row r="45" spans="1:10">
      <c r="A45" s="759"/>
      <c r="B45" s="759"/>
      <c r="C45" s="759"/>
    </row>
    <row r="46" spans="1:10">
      <c r="A46" s="759"/>
      <c r="B46" s="759"/>
      <c r="C46" s="759"/>
    </row>
    <row r="47" spans="1:10">
      <c r="A47" s="759"/>
      <c r="B47" s="759"/>
      <c r="C47" s="759"/>
    </row>
    <row r="48" spans="1:10">
      <c r="A48" s="759"/>
      <c r="B48" s="759"/>
      <c r="C48" s="759"/>
    </row>
    <row r="49" spans="1:10">
      <c r="A49" s="791"/>
    </row>
    <row r="50" spans="1:10">
      <c r="A50" s="791"/>
    </row>
    <row r="51" spans="1:10" ht="15.75">
      <c r="A51" s="791"/>
      <c r="J51" s="810"/>
    </row>
    <row r="52" spans="1:10">
      <c r="A52" s="791"/>
    </row>
    <row r="53" spans="1:10">
      <c r="A53" s="791"/>
    </row>
    <row r="54" spans="1:10">
      <c r="A54" s="791"/>
    </row>
    <row r="55" spans="1:10">
      <c r="A55" s="791"/>
    </row>
    <row r="56" spans="1:10">
      <c r="A56" s="791"/>
    </row>
    <row r="57" spans="1:10">
      <c r="A57" s="811"/>
      <c r="D57" s="759"/>
    </row>
    <row r="58" spans="1:10">
      <c r="A58" s="811"/>
      <c r="D58" s="759"/>
    </row>
    <row r="59" spans="1:10">
      <c r="A59" s="811"/>
      <c r="D59" s="759"/>
    </row>
    <row r="60" spans="1:10">
      <c r="A60" s="811"/>
      <c r="D60" s="759"/>
    </row>
    <row r="61" spans="1:10">
      <c r="A61" s="811"/>
      <c r="D61" s="759"/>
    </row>
    <row r="62" spans="1:10">
      <c r="A62" s="811"/>
      <c r="D62" s="759"/>
    </row>
    <row r="63" spans="1:10">
      <c r="A63" s="811"/>
      <c r="D63" s="759"/>
    </row>
    <row r="64" spans="1:10">
      <c r="A64" s="811"/>
      <c r="D64" s="759"/>
    </row>
    <row r="65" spans="1:4">
      <c r="A65" s="811"/>
      <c r="D65" s="759"/>
    </row>
    <row r="66" spans="1:4">
      <c r="A66" s="811"/>
      <c r="D66" s="759"/>
    </row>
    <row r="67" spans="1:4">
      <c r="A67" s="811"/>
      <c r="D67" s="759"/>
    </row>
    <row r="68" spans="1:4">
      <c r="A68" s="811"/>
      <c r="D68" s="759"/>
    </row>
    <row r="69" spans="1:4">
      <c r="A69" s="811"/>
      <c r="D69" s="759"/>
    </row>
    <row r="70" spans="1:4">
      <c r="A70" s="811"/>
      <c r="D70" s="759"/>
    </row>
    <row r="71" spans="1:4">
      <c r="A71" s="811"/>
      <c r="D71" s="759"/>
    </row>
    <row r="72" spans="1:4">
      <c r="A72" s="811"/>
      <c r="D72" s="759"/>
    </row>
    <row r="73" spans="1:4">
      <c r="A73" s="811"/>
      <c r="D73" s="759"/>
    </row>
    <row r="74" spans="1:4">
      <c r="A74" s="811"/>
      <c r="D74" s="759"/>
    </row>
    <row r="75" spans="1:4">
      <c r="A75" s="811"/>
      <c r="D75" s="759"/>
    </row>
    <row r="76" spans="1:4">
      <c r="A76" s="811"/>
      <c r="D76" s="759"/>
    </row>
    <row r="77" spans="1:4">
      <c r="A77" s="811"/>
      <c r="D77" s="759"/>
    </row>
    <row r="78" spans="1:4">
      <c r="A78" s="811"/>
      <c r="D78" s="759"/>
    </row>
    <row r="79" spans="1:4">
      <c r="A79" s="811"/>
      <c r="D79" s="759"/>
    </row>
    <row r="80" spans="1:4">
      <c r="A80" s="811"/>
      <c r="D80" s="759"/>
    </row>
    <row r="81" spans="1:4">
      <c r="A81" s="811"/>
      <c r="D81" s="759"/>
    </row>
    <row r="82" spans="1:4">
      <c r="A82" s="811"/>
      <c r="D82" s="759"/>
    </row>
    <row r="83" spans="1:4">
      <c r="A83" s="811"/>
      <c r="D83" s="759"/>
    </row>
    <row r="84" spans="1:4">
      <c r="A84" s="811"/>
      <c r="D84" s="759"/>
    </row>
    <row r="85" spans="1:4">
      <c r="A85" s="811"/>
      <c r="D85" s="759"/>
    </row>
    <row r="86" spans="1:4">
      <c r="A86" s="811"/>
      <c r="D86" s="759"/>
    </row>
    <row r="87" spans="1:4">
      <c r="A87" s="811"/>
      <c r="D87" s="759"/>
    </row>
    <row r="88" spans="1:4">
      <c r="A88" s="811"/>
      <c r="D88" s="759"/>
    </row>
    <row r="89" spans="1:4">
      <c r="A89" s="811"/>
      <c r="D89" s="759"/>
    </row>
    <row r="90" spans="1:4">
      <c r="A90" s="812"/>
      <c r="D90" s="759"/>
    </row>
    <row r="91" spans="1:4">
      <c r="A91" s="812"/>
      <c r="D91" s="759"/>
    </row>
    <row r="92" spans="1:4">
      <c r="A92" s="812"/>
      <c r="D92" s="759"/>
    </row>
  </sheetData>
  <mergeCells count="1">
    <mergeCell ref="C1:I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unka28"/>
  <dimension ref="A1:J68"/>
  <sheetViews>
    <sheetView topLeftCell="A17" workbookViewId="0">
      <selection sqref="A1:G28"/>
    </sheetView>
  </sheetViews>
  <sheetFormatPr defaultRowHeight="12.75"/>
  <cols>
    <col min="1" max="1" width="11.5703125" style="500" customWidth="1"/>
    <col min="2" max="2" width="35.28515625" customWidth="1"/>
    <col min="3" max="7" width="12.7109375" customWidth="1"/>
    <col min="9" max="9" width="9.5703125" bestFit="1" customWidth="1"/>
  </cols>
  <sheetData>
    <row r="1" spans="1:10" ht="31.5" customHeight="1" thickBot="1">
      <c r="A1" s="949" t="s">
        <v>433</v>
      </c>
      <c r="B1" s="950"/>
      <c r="C1" s="950"/>
      <c r="D1" s="950"/>
      <c r="E1" s="950"/>
      <c r="F1" s="950"/>
      <c r="G1" s="951"/>
    </row>
    <row r="2" spans="1:10" ht="0.75" customHeight="1">
      <c r="A2" s="493"/>
      <c r="B2" s="25"/>
      <c r="C2" s="2"/>
      <c r="D2" s="2"/>
      <c r="E2" s="2"/>
      <c r="F2" s="2"/>
      <c r="G2" s="59"/>
    </row>
    <row r="3" spans="1:10" ht="0.75" customHeight="1">
      <c r="A3" s="494"/>
      <c r="B3" s="2"/>
      <c r="C3" s="2"/>
      <c r="D3" s="2"/>
      <c r="E3" s="2"/>
      <c r="F3" s="2"/>
      <c r="G3" s="59"/>
    </row>
    <row r="4" spans="1:10" ht="0.75" customHeight="1">
      <c r="A4" s="494"/>
      <c r="B4" s="2"/>
      <c r="C4" s="2"/>
      <c r="D4" s="2"/>
      <c r="E4" s="2"/>
      <c r="F4" s="2"/>
      <c r="G4" s="59"/>
    </row>
    <row r="5" spans="1:10" ht="38.25" customHeight="1">
      <c r="A5" s="501" t="s">
        <v>262</v>
      </c>
      <c r="B5" s="101" t="s">
        <v>272</v>
      </c>
      <c r="C5" s="83" t="s">
        <v>60</v>
      </c>
      <c r="D5" s="83" t="s">
        <v>102</v>
      </c>
      <c r="E5" s="83" t="s">
        <v>103</v>
      </c>
      <c r="F5" s="83" t="s">
        <v>439</v>
      </c>
      <c r="G5" s="139" t="s">
        <v>56</v>
      </c>
    </row>
    <row r="6" spans="1:10" ht="20.100000000000001" customHeight="1">
      <c r="A6" s="495" t="s">
        <v>274</v>
      </c>
      <c r="B6" s="84" t="s">
        <v>110</v>
      </c>
      <c r="C6" s="355">
        <v>12238</v>
      </c>
      <c r="D6" s="355">
        <v>3148</v>
      </c>
      <c r="E6" s="355">
        <v>16970</v>
      </c>
      <c r="F6" s="355">
        <v>3950</v>
      </c>
      <c r="G6" s="356">
        <f>SUM(C6:F6)</f>
        <v>36306</v>
      </c>
    </row>
    <row r="7" spans="1:10" ht="17.25" customHeight="1" thickBot="1">
      <c r="A7" s="489" t="s">
        <v>273</v>
      </c>
      <c r="B7" s="85" t="s">
        <v>4</v>
      </c>
      <c r="C7" s="357">
        <v>5688</v>
      </c>
      <c r="D7" s="357">
        <v>1645</v>
      </c>
      <c r="E7" s="357">
        <v>1380</v>
      </c>
      <c r="F7" s="357"/>
      <c r="G7" s="356">
        <f>SUM(C7:F7)</f>
        <v>8713</v>
      </c>
    </row>
    <row r="8" spans="1:10" ht="20.100000000000001" customHeight="1" thickBot="1">
      <c r="A8" s="496"/>
      <c r="B8" s="102" t="s">
        <v>106</v>
      </c>
      <c r="C8" s="358">
        <f>SUM(C6:C7)</f>
        <v>17926</v>
      </c>
      <c r="D8" s="358">
        <f>SUM(D6:D7)</f>
        <v>4793</v>
      </c>
      <c r="E8" s="358">
        <f>SUM(E6:E7)</f>
        <v>18350</v>
      </c>
      <c r="F8" s="358">
        <f>SUM(F6:F7)</f>
        <v>3950</v>
      </c>
      <c r="G8" s="845">
        <f>SUM(C8:F8)</f>
        <v>45019</v>
      </c>
      <c r="I8" s="92"/>
    </row>
    <row r="9" spans="1:10" ht="10.5" customHeight="1">
      <c r="A9" s="497"/>
      <c r="B9" s="56"/>
      <c r="C9" s="359"/>
      <c r="D9" s="359"/>
      <c r="E9" s="359"/>
      <c r="F9" s="359"/>
      <c r="G9" s="360"/>
    </row>
    <row r="10" spans="1:10" ht="31.5" customHeight="1">
      <c r="A10" s="501" t="s">
        <v>262</v>
      </c>
      <c r="B10" s="101" t="s">
        <v>272</v>
      </c>
      <c r="C10" s="353" t="s">
        <v>107</v>
      </c>
      <c r="D10" s="353" t="s">
        <v>329</v>
      </c>
      <c r="E10" s="361"/>
      <c r="F10" s="361"/>
      <c r="G10" s="362"/>
    </row>
    <row r="11" spans="1:10" ht="14.25" customHeight="1">
      <c r="A11" s="530" t="s">
        <v>325</v>
      </c>
      <c r="B11" s="404" t="s">
        <v>327</v>
      </c>
      <c r="C11" s="532"/>
      <c r="D11" s="402">
        <f>G8-C12-C13</f>
        <v>38314</v>
      </c>
      <c r="E11" s="532"/>
      <c r="F11" s="532"/>
      <c r="G11" s="415">
        <f>SUM(D11:F11)</f>
        <v>38314</v>
      </c>
    </row>
    <row r="12" spans="1:10" ht="20.100000000000001" customHeight="1">
      <c r="A12" s="495" t="s">
        <v>274</v>
      </c>
      <c r="B12" s="84" t="s">
        <v>110</v>
      </c>
      <c r="C12" s="355">
        <v>6500</v>
      </c>
      <c r="D12" s="355"/>
      <c r="E12" s="355"/>
      <c r="F12" s="355"/>
      <c r="G12" s="356">
        <f>SUM(C12:F12)</f>
        <v>6500</v>
      </c>
    </row>
    <row r="13" spans="1:10" ht="17.25" customHeight="1" thickBot="1">
      <c r="A13" s="489" t="s">
        <v>273</v>
      </c>
      <c r="B13" s="85" t="s">
        <v>4</v>
      </c>
      <c r="C13" s="357">
        <v>205</v>
      </c>
      <c r="D13" s="357"/>
      <c r="E13" s="357"/>
      <c r="F13" s="357"/>
      <c r="G13" s="356">
        <f>SUM(C13:F13)</f>
        <v>205</v>
      </c>
    </row>
    <row r="14" spans="1:10" ht="13.5" thickBot="1">
      <c r="A14" s="496"/>
      <c r="B14" s="102" t="s">
        <v>108</v>
      </c>
      <c r="C14" s="358">
        <f>SUM(C12:C13)</f>
        <v>6705</v>
      </c>
      <c r="D14" s="358">
        <f>SUM(D11:D13)</f>
        <v>38314</v>
      </c>
      <c r="E14" s="358">
        <f>SUM(E12:E13)</f>
        <v>0</v>
      </c>
      <c r="F14" s="358">
        <f>SUM(F12:F13)</f>
        <v>0</v>
      </c>
      <c r="G14" s="845">
        <f>SUM(C14:F14)</f>
        <v>45019</v>
      </c>
      <c r="H14" s="2"/>
      <c r="I14" s="168"/>
      <c r="J14" s="2"/>
    </row>
    <row r="15" spans="1:10" ht="7.5" customHeight="1" thickBot="1">
      <c r="A15" s="498"/>
      <c r="B15" s="2"/>
      <c r="C15" s="2"/>
      <c r="D15" s="2"/>
      <c r="E15" s="2"/>
      <c r="F15" s="2"/>
      <c r="G15" s="2"/>
      <c r="H15" s="2"/>
      <c r="I15" s="2"/>
      <c r="J15" s="2"/>
    </row>
    <row r="16" spans="1:10" ht="40.5" customHeight="1" thickBot="1">
      <c r="A16" s="949" t="s">
        <v>434</v>
      </c>
      <c r="B16" s="950"/>
      <c r="C16" s="950"/>
      <c r="D16" s="950"/>
      <c r="E16" s="950"/>
      <c r="F16" s="950"/>
      <c r="G16" s="951"/>
      <c r="H16" s="2"/>
      <c r="I16" s="2"/>
      <c r="J16" s="2"/>
    </row>
    <row r="17" spans="1:10" ht="31.5">
      <c r="A17" s="501" t="s">
        <v>262</v>
      </c>
      <c r="B17" s="101" t="s">
        <v>272</v>
      </c>
      <c r="C17" s="83" t="s">
        <v>60</v>
      </c>
      <c r="D17" s="83" t="s">
        <v>102</v>
      </c>
      <c r="E17" s="83" t="s">
        <v>103</v>
      </c>
      <c r="F17" s="83" t="s">
        <v>440</v>
      </c>
      <c r="G17" s="139" t="s">
        <v>56</v>
      </c>
      <c r="H17" s="2"/>
      <c r="I17" s="2"/>
      <c r="J17" s="2"/>
    </row>
    <row r="18" spans="1:10">
      <c r="A18" s="952" t="s">
        <v>195</v>
      </c>
      <c r="B18" s="953"/>
      <c r="C18" s="408"/>
      <c r="D18" s="408"/>
      <c r="E18" s="408"/>
      <c r="F18" s="408"/>
      <c r="G18" s="409"/>
      <c r="H18" s="2"/>
      <c r="I18" s="2"/>
      <c r="J18" s="2"/>
    </row>
    <row r="19" spans="1:10">
      <c r="A19" s="495" t="s">
        <v>274</v>
      </c>
      <c r="B19" s="84" t="s">
        <v>110</v>
      </c>
      <c r="C19" s="355">
        <f t="shared" ref="C19:F20" si="0">SUM(C6)</f>
        <v>12238</v>
      </c>
      <c r="D19" s="355">
        <f t="shared" si="0"/>
        <v>3148</v>
      </c>
      <c r="E19" s="355">
        <f t="shared" si="0"/>
        <v>16970</v>
      </c>
      <c r="F19" s="355">
        <f t="shared" si="0"/>
        <v>3950</v>
      </c>
      <c r="G19" s="356">
        <f>SUM(C19:F19)</f>
        <v>36306</v>
      </c>
      <c r="H19" s="2"/>
      <c r="I19" s="2"/>
      <c r="J19" s="2"/>
    </row>
    <row r="20" spans="1:10" ht="13.5" thickBot="1">
      <c r="A20" s="489" t="s">
        <v>273</v>
      </c>
      <c r="B20" s="85" t="s">
        <v>4</v>
      </c>
      <c r="C20" s="357">
        <f t="shared" si="0"/>
        <v>5688</v>
      </c>
      <c r="D20" s="357">
        <f t="shared" si="0"/>
        <v>1645</v>
      </c>
      <c r="E20" s="357">
        <f t="shared" si="0"/>
        <v>1380</v>
      </c>
      <c r="F20" s="357">
        <f t="shared" si="0"/>
        <v>0</v>
      </c>
      <c r="G20" s="356">
        <f>SUM(C20:F20)</f>
        <v>8713</v>
      </c>
      <c r="H20" s="2"/>
      <c r="I20" s="2"/>
      <c r="J20" s="2"/>
    </row>
    <row r="21" spans="1:10" ht="13.5" thickBot="1">
      <c r="A21" s="496"/>
      <c r="B21" s="102" t="s">
        <v>106</v>
      </c>
      <c r="C21" s="358">
        <f>SUM(C19:C20)</f>
        <v>17926</v>
      </c>
      <c r="D21" s="358">
        <f>SUM(D19:D20)</f>
        <v>4793</v>
      </c>
      <c r="E21" s="358">
        <f>SUM(E19:E20)</f>
        <v>18350</v>
      </c>
      <c r="F21" s="358">
        <f>SUM(F19:F20)</f>
        <v>3950</v>
      </c>
      <c r="G21" s="845">
        <f>SUM(C21:F21)</f>
        <v>45019</v>
      </c>
      <c r="H21" s="2"/>
      <c r="I21" s="2"/>
      <c r="J21" s="2"/>
    </row>
    <row r="22" spans="1:10" ht="7.5" customHeight="1">
      <c r="A22" s="497"/>
      <c r="B22" s="56"/>
      <c r="C22" s="359"/>
      <c r="D22" s="359"/>
      <c r="E22" s="359"/>
      <c r="F22" s="359"/>
      <c r="G22" s="360"/>
      <c r="H22" s="2"/>
      <c r="I22" s="2"/>
      <c r="J22" s="2"/>
    </row>
    <row r="23" spans="1:10" ht="31.5">
      <c r="A23" s="501" t="s">
        <v>262</v>
      </c>
      <c r="B23" s="101" t="s">
        <v>272</v>
      </c>
      <c r="C23" s="353" t="s">
        <v>107</v>
      </c>
      <c r="D23" s="353" t="s">
        <v>353</v>
      </c>
      <c r="E23" s="361"/>
      <c r="F23" s="361"/>
      <c r="G23" s="362"/>
      <c r="H23" s="2"/>
      <c r="I23" s="2"/>
      <c r="J23" s="2"/>
    </row>
    <row r="24" spans="1:10">
      <c r="A24" s="952" t="s">
        <v>195</v>
      </c>
      <c r="B24" s="953"/>
      <c r="C24" s="412"/>
      <c r="D24" s="412"/>
      <c r="E24" s="412"/>
      <c r="F24" s="412"/>
      <c r="G24" s="413"/>
      <c r="H24" s="2"/>
      <c r="I24" s="2"/>
      <c r="J24" s="2"/>
    </row>
    <row r="25" spans="1:10">
      <c r="A25" s="531" t="s">
        <v>325</v>
      </c>
      <c r="B25" s="404" t="s">
        <v>331</v>
      </c>
      <c r="C25" s="412"/>
      <c r="D25" s="402">
        <f>D11</f>
        <v>38314</v>
      </c>
      <c r="E25" s="402"/>
      <c r="F25" s="402"/>
      <c r="G25" s="415">
        <f>SUM(D25:F25)</f>
        <v>38314</v>
      </c>
      <c r="H25" s="2"/>
      <c r="I25" s="2"/>
      <c r="J25" s="2"/>
    </row>
    <row r="26" spans="1:10">
      <c r="A26" s="495" t="s">
        <v>274</v>
      </c>
      <c r="B26" s="84" t="s">
        <v>110</v>
      </c>
      <c r="C26" s="355">
        <f>SUM(C12)</f>
        <v>6500</v>
      </c>
      <c r="D26" s="355">
        <f>D12</f>
        <v>0</v>
      </c>
      <c r="E26" s="355"/>
      <c r="F26" s="355"/>
      <c r="G26" s="356">
        <f>SUM(C26:F26)</f>
        <v>6500</v>
      </c>
      <c r="H26" s="2"/>
      <c r="I26" s="2"/>
      <c r="J26" s="2"/>
    </row>
    <row r="27" spans="1:10" ht="13.5" thickBot="1">
      <c r="A27" s="489" t="s">
        <v>273</v>
      </c>
      <c r="B27" s="85" t="s">
        <v>4</v>
      </c>
      <c r="C27" s="357">
        <f>SUM(C13)</f>
        <v>205</v>
      </c>
      <c r="D27" s="357">
        <f>D13</f>
        <v>0</v>
      </c>
      <c r="E27" s="357"/>
      <c r="F27" s="357"/>
      <c r="G27" s="356">
        <f>SUM(C27:F27)</f>
        <v>205</v>
      </c>
      <c r="H27" s="2"/>
      <c r="I27" s="2"/>
      <c r="J27" s="2"/>
    </row>
    <row r="28" spans="1:10" ht="13.5" thickBot="1">
      <c r="A28" s="496"/>
      <c r="B28" s="102" t="s">
        <v>108</v>
      </c>
      <c r="C28" s="358">
        <f>SUM(C26:C27)</f>
        <v>6705</v>
      </c>
      <c r="D28" s="358">
        <f>SUM(D25:D27)</f>
        <v>38314</v>
      </c>
      <c r="E28" s="358">
        <f>SUM(E26:E27)</f>
        <v>0</v>
      </c>
      <c r="F28" s="358">
        <f>SUM(F26:F27)</f>
        <v>0</v>
      </c>
      <c r="G28" s="845">
        <f>SUM(C28:F28)</f>
        <v>45019</v>
      </c>
      <c r="H28" s="2"/>
      <c r="I28" s="2"/>
      <c r="J28" s="2"/>
    </row>
    <row r="29" spans="1:10">
      <c r="A29" s="499"/>
      <c r="B29" s="54"/>
      <c r="C29" s="55"/>
      <c r="D29" s="55"/>
      <c r="E29" s="55"/>
      <c r="F29" s="55"/>
      <c r="G29" s="2"/>
      <c r="H29" s="2"/>
      <c r="I29" s="2"/>
      <c r="J29" s="2"/>
    </row>
    <row r="30" spans="1:10">
      <c r="A30" s="498"/>
      <c r="B30" s="47"/>
      <c r="C30" s="47"/>
      <c r="D30" s="47"/>
      <c r="E30" s="47"/>
      <c r="F30" s="47"/>
      <c r="G30" s="2"/>
      <c r="H30" s="2"/>
      <c r="I30" s="2"/>
      <c r="J30" s="2"/>
    </row>
    <row r="31" spans="1:10">
      <c r="A31" s="498"/>
      <c r="B31" s="47"/>
      <c r="C31" s="47"/>
      <c r="D31" s="47"/>
      <c r="E31" s="47"/>
      <c r="F31" s="47"/>
      <c r="G31" s="2"/>
      <c r="H31" s="2"/>
      <c r="I31" s="2"/>
      <c r="J31" s="2"/>
    </row>
    <row r="32" spans="1:10">
      <c r="A32" s="498"/>
      <c r="B32" s="47"/>
      <c r="C32" s="47"/>
      <c r="D32" s="47"/>
      <c r="E32" s="47"/>
      <c r="F32" s="47"/>
      <c r="G32" s="2"/>
      <c r="H32" s="2"/>
      <c r="I32" s="2"/>
      <c r="J32" s="2"/>
    </row>
    <row r="33" spans="1:10">
      <c r="A33" s="499"/>
      <c r="B33" s="54"/>
      <c r="C33" s="54"/>
      <c r="D33" s="54"/>
      <c r="E33" s="54"/>
      <c r="F33" s="54"/>
      <c r="G33" s="2"/>
      <c r="H33" s="2"/>
      <c r="I33" s="2"/>
      <c r="J33" s="2"/>
    </row>
    <row r="34" spans="1:10">
      <c r="A34" s="498"/>
      <c r="B34" s="47"/>
      <c r="C34" s="47"/>
      <c r="D34" s="47"/>
      <c r="E34" s="47"/>
      <c r="F34" s="47"/>
      <c r="G34" s="2"/>
      <c r="H34" s="2"/>
      <c r="I34" s="2"/>
      <c r="J34" s="2"/>
    </row>
    <row r="35" spans="1:10">
      <c r="A35" s="498"/>
      <c r="B35" s="47"/>
      <c r="C35" s="47"/>
      <c r="D35" s="47"/>
      <c r="E35" s="47"/>
      <c r="F35" s="47"/>
      <c r="G35" s="2"/>
      <c r="H35" s="2"/>
      <c r="I35" s="2"/>
      <c r="J35" s="2"/>
    </row>
    <row r="36" spans="1:10">
      <c r="A36" s="499"/>
      <c r="B36" s="55"/>
      <c r="C36" s="55"/>
      <c r="D36" s="55"/>
      <c r="E36" s="55"/>
      <c r="F36" s="55"/>
      <c r="G36" s="2"/>
      <c r="H36" s="2"/>
      <c r="I36" s="2"/>
      <c r="J36" s="2"/>
    </row>
    <row r="37" spans="1:10">
      <c r="A37" s="498"/>
      <c r="B37" s="2"/>
      <c r="C37" s="2"/>
      <c r="D37" s="2"/>
      <c r="E37" s="2"/>
      <c r="F37" s="2"/>
      <c r="G37" s="2"/>
      <c r="H37" s="2"/>
      <c r="I37" s="2"/>
      <c r="J37" s="2"/>
    </row>
    <row r="38" spans="1:10">
      <c r="A38" s="498"/>
      <c r="B38" s="2"/>
      <c r="C38" s="2"/>
      <c r="D38" s="2"/>
      <c r="E38" s="2"/>
      <c r="F38" s="2"/>
      <c r="G38" s="2"/>
      <c r="H38" s="2"/>
      <c r="I38" s="2"/>
      <c r="J38" s="2"/>
    </row>
    <row r="39" spans="1:10">
      <c r="A39" s="498"/>
      <c r="B39" s="2"/>
      <c r="C39" s="2"/>
      <c r="D39" s="2"/>
      <c r="E39" s="2"/>
      <c r="F39" s="2"/>
      <c r="G39" s="2"/>
      <c r="H39" s="2"/>
      <c r="I39" s="2"/>
      <c r="J39" s="2"/>
    </row>
    <row r="40" spans="1:10">
      <c r="A40" s="498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498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498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498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498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498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498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498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498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498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498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498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498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498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498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498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498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498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498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498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498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498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498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498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498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498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498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498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498"/>
      <c r="B68" s="2"/>
      <c r="C68" s="2"/>
      <c r="D68" s="2"/>
      <c r="E68" s="2"/>
      <c r="F68" s="2"/>
      <c r="G68" s="2"/>
      <c r="H68" s="2"/>
      <c r="I68" s="2"/>
      <c r="J68" s="2"/>
    </row>
  </sheetData>
  <mergeCells count="4">
    <mergeCell ref="A1:G1"/>
    <mergeCell ref="A16:G16"/>
    <mergeCell ref="A18:B18"/>
    <mergeCell ref="A24:B24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U91"/>
  <sheetViews>
    <sheetView topLeftCell="B1" workbookViewId="0">
      <selection activeCell="C1" sqref="C1:I12"/>
    </sheetView>
  </sheetViews>
  <sheetFormatPr defaultRowHeight="12.75"/>
  <cols>
    <col min="1" max="1" width="0.85546875" style="813" hidden="1" customWidth="1"/>
    <col min="2" max="2" width="0.85546875" style="791" customWidth="1"/>
    <col min="3" max="3" width="37.7109375" style="791" customWidth="1"/>
    <col min="4" max="4" width="10.5703125" style="52" customWidth="1"/>
    <col min="5" max="5" width="15.85546875" style="52" customWidth="1"/>
    <col min="6" max="6" width="38.28515625" style="49" hidden="1" customWidth="1"/>
    <col min="7" max="7" width="35.140625" style="49" customWidth="1"/>
    <col min="8" max="8" width="8.5703125" style="52" customWidth="1"/>
    <col min="9" max="9" width="18.7109375" style="52" customWidth="1"/>
    <col min="10" max="10" width="8.85546875" style="49" customWidth="1"/>
    <col min="11" max="16384" width="9.140625" style="52"/>
  </cols>
  <sheetData>
    <row r="1" spans="1:21" ht="20.25" thickBot="1">
      <c r="A1" s="787" t="s">
        <v>23</v>
      </c>
      <c r="B1" s="787"/>
      <c r="C1" s="895" t="s">
        <v>485</v>
      </c>
      <c r="D1" s="896"/>
      <c r="E1" s="896"/>
      <c r="F1" s="896"/>
      <c r="G1" s="896"/>
      <c r="H1" s="896"/>
      <c r="I1" s="897"/>
      <c r="J1" s="103"/>
      <c r="K1" s="788"/>
    </row>
    <row r="2" spans="1:21" s="790" customFormat="1" ht="20.25" thickBot="1">
      <c r="A2" s="789"/>
      <c r="B2" s="789"/>
      <c r="C2" s="212"/>
      <c r="D2" s="111"/>
      <c r="E2" s="112"/>
      <c r="F2" s="111"/>
      <c r="G2" s="126"/>
      <c r="H2" s="113"/>
      <c r="I2" s="213"/>
      <c r="J2" s="103"/>
      <c r="K2" s="788"/>
    </row>
    <row r="3" spans="1:21" ht="16.5" thickBot="1">
      <c r="A3" s="791"/>
      <c r="C3" s="114"/>
      <c r="D3" s="742" t="s">
        <v>6</v>
      </c>
      <c r="E3" s="115"/>
      <c r="F3" s="107"/>
      <c r="G3" s="107"/>
      <c r="H3" s="742" t="s">
        <v>120</v>
      </c>
      <c r="I3" s="115"/>
      <c r="J3" s="104"/>
    </row>
    <row r="4" spans="1:21" ht="3" customHeight="1">
      <c r="A4" s="791"/>
      <c r="C4" s="120"/>
      <c r="D4" s="121"/>
      <c r="E4" s="122"/>
      <c r="F4" s="123"/>
      <c r="G4" s="125"/>
      <c r="H4" s="121"/>
      <c r="I4" s="760"/>
      <c r="J4" s="105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</row>
    <row r="5" spans="1:21" ht="15">
      <c r="A5" s="791"/>
      <c r="C5" s="838"/>
      <c r="D5" s="839"/>
      <c r="E5" s="840">
        <f>SUM(D6:D8)</f>
        <v>0</v>
      </c>
      <c r="F5" s="292"/>
      <c r="G5" s="841"/>
      <c r="H5" s="839"/>
      <c r="I5" s="840">
        <f>SUM(H6:H8)</f>
        <v>3950</v>
      </c>
      <c r="J5" s="105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</row>
    <row r="6" spans="1:21" ht="15">
      <c r="A6" s="791"/>
      <c r="C6" s="815"/>
      <c r="D6" s="816"/>
      <c r="E6" s="817"/>
      <c r="F6" s="292"/>
      <c r="G6" s="824" t="s">
        <v>500</v>
      </c>
      <c r="H6" s="825">
        <v>900</v>
      </c>
      <c r="I6" s="817"/>
      <c r="J6" s="105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</row>
    <row r="7" spans="1:21" ht="25.5" customHeight="1">
      <c r="A7" s="791"/>
      <c r="C7" s="815"/>
      <c r="D7" s="816"/>
      <c r="E7" s="817"/>
      <c r="F7" s="292"/>
      <c r="G7" s="826" t="s">
        <v>501</v>
      </c>
      <c r="H7" s="816">
        <v>2500</v>
      </c>
      <c r="I7" s="817"/>
      <c r="J7" s="105"/>
      <c r="K7" s="759"/>
      <c r="L7" s="759"/>
      <c r="M7" s="759"/>
      <c r="N7" s="759"/>
      <c r="O7" s="759"/>
      <c r="P7" s="759"/>
      <c r="Q7" s="759"/>
      <c r="R7" s="759"/>
      <c r="S7" s="759"/>
      <c r="T7" s="759"/>
      <c r="U7" s="759"/>
    </row>
    <row r="8" spans="1:21" ht="15.75" thickBot="1">
      <c r="A8" s="791"/>
      <c r="C8" s="836"/>
      <c r="D8" s="837"/>
      <c r="E8" s="833"/>
      <c r="F8" s="292"/>
      <c r="G8" s="831" t="s">
        <v>499</v>
      </c>
      <c r="H8" s="832">
        <v>550</v>
      </c>
      <c r="I8" s="833"/>
      <c r="J8" s="104"/>
    </row>
    <row r="9" spans="1:21" ht="16.5" thickBot="1">
      <c r="A9" s="803"/>
      <c r="B9" s="803"/>
      <c r="C9" s="117"/>
      <c r="D9" s="804" t="s">
        <v>1</v>
      </c>
      <c r="E9" s="288">
        <f>SUM(E5:E8)</f>
        <v>0</v>
      </c>
      <c r="F9" s="300"/>
      <c r="G9" s="300"/>
      <c r="H9" s="302"/>
      <c r="I9" s="288">
        <f>SUM(I5:I8)</f>
        <v>3950</v>
      </c>
      <c r="J9" s="104"/>
    </row>
    <row r="10" spans="1:21" ht="16.5" thickBot="1">
      <c r="A10" s="759"/>
      <c r="B10" s="759"/>
      <c r="C10" s="117"/>
      <c r="D10" s="300" t="s">
        <v>493</v>
      </c>
      <c r="E10" s="302"/>
      <c r="F10" s="302"/>
      <c r="G10" s="301"/>
      <c r="H10" s="302"/>
      <c r="I10" s="290">
        <f>SUM(E9+I9)</f>
        <v>3950</v>
      </c>
      <c r="J10" s="104"/>
    </row>
    <row r="11" spans="1:21" ht="15.75">
      <c r="A11" s="759"/>
      <c r="B11" s="759"/>
      <c r="C11" s="116"/>
      <c r="D11" s="116"/>
      <c r="E11" s="118"/>
      <c r="F11" s="116"/>
      <c r="G11" s="116"/>
      <c r="H11" s="119"/>
      <c r="I11" s="119"/>
      <c r="J11" s="104"/>
    </row>
    <row r="12" spans="1:21">
      <c r="A12" s="759"/>
      <c r="B12" s="759"/>
      <c r="C12" s="108"/>
      <c r="D12" s="106"/>
      <c r="E12" s="109"/>
      <c r="F12" s="108"/>
      <c r="G12" s="108"/>
      <c r="H12" s="110"/>
      <c r="I12" s="110"/>
      <c r="J12" s="104"/>
    </row>
    <row r="13" spans="1:21">
      <c r="A13" s="759"/>
      <c r="B13" s="759"/>
      <c r="C13" s="759"/>
      <c r="E13" s="805"/>
      <c r="F13" s="806"/>
      <c r="G13" s="806"/>
      <c r="H13" s="759"/>
      <c r="I13" s="759"/>
    </row>
    <row r="14" spans="1:21" s="17" customFormat="1" ht="15.75">
      <c r="A14" s="16" t="s">
        <v>7</v>
      </c>
      <c r="B14" s="16"/>
      <c r="C14" s="16"/>
      <c r="E14" s="759"/>
      <c r="F14" s="53"/>
      <c r="G14" s="53"/>
      <c r="H14" s="759"/>
      <c r="I14" s="759"/>
      <c r="J14" s="18"/>
    </row>
    <row r="15" spans="1:21">
      <c r="A15" s="759"/>
      <c r="B15" s="759"/>
      <c r="C15" s="759"/>
      <c r="D15" s="53"/>
      <c r="E15" s="55"/>
      <c r="F15" s="759"/>
      <c r="G15" s="759"/>
    </row>
    <row r="17" spans="1:3">
      <c r="A17" s="807"/>
      <c r="B17" s="807"/>
      <c r="C17" s="807"/>
    </row>
    <row r="18" spans="1:3">
      <c r="A18" s="808"/>
      <c r="B18" s="808"/>
      <c r="C18" s="808"/>
    </row>
    <row r="19" spans="1:3">
      <c r="A19" s="808"/>
      <c r="B19" s="808"/>
      <c r="C19" s="808"/>
    </row>
    <row r="20" spans="1:3">
      <c r="A20" s="808"/>
      <c r="B20" s="808"/>
      <c r="C20" s="808"/>
    </row>
    <row r="21" spans="1:3">
      <c r="A21" s="808"/>
      <c r="B21" s="808"/>
      <c r="C21" s="808"/>
    </row>
    <row r="22" spans="1:3">
      <c r="A22" s="808"/>
      <c r="B22" s="808"/>
      <c r="C22" s="808"/>
    </row>
    <row r="23" spans="1:3">
      <c r="A23" s="808"/>
      <c r="B23" s="808"/>
      <c r="C23" s="808"/>
    </row>
    <row r="24" spans="1:3">
      <c r="A24" s="808"/>
      <c r="B24" s="808"/>
      <c r="C24" s="808"/>
    </row>
    <row r="25" spans="1:3">
      <c r="A25" s="808"/>
      <c r="B25" s="808"/>
      <c r="C25" s="808"/>
    </row>
    <row r="26" spans="1:3">
      <c r="A26" s="808"/>
      <c r="B26" s="808"/>
      <c r="C26" s="808"/>
    </row>
    <row r="27" spans="1:3">
      <c r="A27" s="808"/>
      <c r="B27" s="808"/>
      <c r="C27" s="808"/>
    </row>
    <row r="28" spans="1:3">
      <c r="A28" s="808"/>
      <c r="B28" s="808"/>
      <c r="C28" s="808"/>
    </row>
    <row r="29" spans="1:3">
      <c r="A29" s="808"/>
      <c r="B29" s="808"/>
      <c r="C29" s="808"/>
    </row>
    <row r="30" spans="1:3">
      <c r="A30" s="808"/>
      <c r="B30" s="808"/>
      <c r="C30" s="808"/>
    </row>
    <row r="31" spans="1:3">
      <c r="A31" s="808"/>
      <c r="B31" s="808"/>
      <c r="C31" s="808"/>
    </row>
    <row r="32" spans="1:3">
      <c r="A32" s="808"/>
      <c r="B32" s="808"/>
      <c r="C32" s="808"/>
    </row>
    <row r="33" spans="1:10">
      <c r="A33" s="808"/>
      <c r="B33" s="808"/>
      <c r="C33" s="808"/>
    </row>
    <row r="34" spans="1:10">
      <c r="A34" s="808"/>
      <c r="B34" s="808"/>
      <c r="C34" s="808"/>
    </row>
    <row r="35" spans="1:10">
      <c r="A35" s="808"/>
      <c r="B35" s="808"/>
      <c r="C35" s="808"/>
    </row>
    <row r="36" spans="1:10">
      <c r="A36" s="759"/>
      <c r="B36" s="759"/>
      <c r="C36" s="759"/>
    </row>
    <row r="37" spans="1:10">
      <c r="A37" s="53"/>
      <c r="B37" s="53"/>
      <c r="C37" s="53"/>
    </row>
    <row r="38" spans="1:10">
      <c r="A38" s="791"/>
    </row>
    <row r="39" spans="1:10">
      <c r="A39" s="791"/>
    </row>
    <row r="40" spans="1:10">
      <c r="A40" s="791"/>
    </row>
    <row r="41" spans="1:10" s="810" customFormat="1" ht="15.75">
      <c r="A41" s="809"/>
      <c r="B41" s="809"/>
      <c r="C41" s="809"/>
      <c r="D41" s="52"/>
      <c r="E41" s="52"/>
      <c r="F41" s="49"/>
      <c r="G41" s="49"/>
      <c r="H41" s="52"/>
      <c r="I41" s="52"/>
      <c r="J41" s="49"/>
    </row>
    <row r="42" spans="1:10">
      <c r="A42" s="791"/>
    </row>
    <row r="43" spans="1:10">
      <c r="A43" s="759"/>
      <c r="B43" s="759"/>
      <c r="C43" s="759"/>
    </row>
    <row r="44" spans="1:10">
      <c r="A44" s="759"/>
      <c r="B44" s="759"/>
      <c r="C44" s="759"/>
    </row>
    <row r="45" spans="1:10">
      <c r="A45" s="759"/>
      <c r="B45" s="759"/>
      <c r="C45" s="759"/>
    </row>
    <row r="46" spans="1:10">
      <c r="A46" s="759"/>
      <c r="B46" s="759"/>
      <c r="C46" s="759"/>
    </row>
    <row r="47" spans="1:10">
      <c r="A47" s="759"/>
      <c r="B47" s="759"/>
      <c r="C47" s="759"/>
    </row>
    <row r="48" spans="1:10">
      <c r="A48" s="791"/>
    </row>
    <row r="49" spans="1:10">
      <c r="A49" s="791"/>
    </row>
    <row r="50" spans="1:10" ht="15.75">
      <c r="A50" s="791"/>
      <c r="J50" s="810"/>
    </row>
    <row r="51" spans="1:10">
      <c r="A51" s="791"/>
    </row>
    <row r="52" spans="1:10">
      <c r="A52" s="791"/>
    </row>
    <row r="53" spans="1:10">
      <c r="A53" s="791"/>
    </row>
    <row r="54" spans="1:10">
      <c r="A54" s="791"/>
    </row>
    <row r="55" spans="1:10">
      <c r="A55" s="791"/>
    </row>
    <row r="56" spans="1:10">
      <c r="A56" s="811"/>
      <c r="D56" s="759"/>
    </row>
    <row r="57" spans="1:10">
      <c r="A57" s="811"/>
      <c r="D57" s="759"/>
    </row>
    <row r="58" spans="1:10">
      <c r="A58" s="811"/>
      <c r="D58" s="759"/>
    </row>
    <row r="59" spans="1:10">
      <c r="A59" s="811"/>
      <c r="D59" s="759"/>
    </row>
    <row r="60" spans="1:10">
      <c r="A60" s="811"/>
      <c r="D60" s="759"/>
    </row>
    <row r="61" spans="1:10">
      <c r="A61" s="811"/>
      <c r="D61" s="759"/>
    </row>
    <row r="62" spans="1:10">
      <c r="A62" s="811"/>
      <c r="D62" s="759"/>
    </row>
    <row r="63" spans="1:10">
      <c r="A63" s="811"/>
      <c r="D63" s="759"/>
    </row>
    <row r="64" spans="1:10">
      <c r="A64" s="811"/>
      <c r="D64" s="759"/>
    </row>
    <row r="65" spans="1:4">
      <c r="A65" s="811"/>
      <c r="D65" s="759"/>
    </row>
    <row r="66" spans="1:4">
      <c r="A66" s="811"/>
      <c r="D66" s="759"/>
    </row>
    <row r="67" spans="1:4">
      <c r="A67" s="811"/>
      <c r="D67" s="759"/>
    </row>
    <row r="68" spans="1:4">
      <c r="A68" s="811"/>
      <c r="D68" s="759"/>
    </row>
    <row r="69" spans="1:4">
      <c r="A69" s="811"/>
      <c r="D69" s="759"/>
    </row>
    <row r="70" spans="1:4">
      <c r="A70" s="811"/>
      <c r="D70" s="759"/>
    </row>
    <row r="71" spans="1:4">
      <c r="A71" s="811"/>
      <c r="D71" s="759"/>
    </row>
    <row r="72" spans="1:4">
      <c r="A72" s="811"/>
      <c r="D72" s="759"/>
    </row>
    <row r="73" spans="1:4">
      <c r="A73" s="811"/>
      <c r="D73" s="759"/>
    </row>
    <row r="74" spans="1:4">
      <c r="A74" s="811"/>
      <c r="D74" s="759"/>
    </row>
    <row r="75" spans="1:4">
      <c r="A75" s="811"/>
      <c r="D75" s="759"/>
    </row>
    <row r="76" spans="1:4">
      <c r="A76" s="811"/>
      <c r="D76" s="759"/>
    </row>
    <row r="77" spans="1:4">
      <c r="A77" s="811"/>
      <c r="D77" s="759"/>
    </row>
    <row r="78" spans="1:4">
      <c r="A78" s="811"/>
      <c r="D78" s="759"/>
    </row>
    <row r="79" spans="1:4">
      <c r="A79" s="811"/>
      <c r="D79" s="759"/>
    </row>
    <row r="80" spans="1:4">
      <c r="A80" s="811"/>
      <c r="D80" s="759"/>
    </row>
    <row r="81" spans="1:4">
      <c r="A81" s="811"/>
      <c r="D81" s="759"/>
    </row>
    <row r="82" spans="1:4">
      <c r="A82" s="811"/>
      <c r="D82" s="759"/>
    </row>
    <row r="83" spans="1:4">
      <c r="A83" s="811"/>
      <c r="D83" s="759"/>
    </row>
    <row r="84" spans="1:4">
      <c r="A84" s="811"/>
      <c r="D84" s="759"/>
    </row>
    <row r="85" spans="1:4">
      <c r="A85" s="811"/>
      <c r="D85" s="759"/>
    </row>
    <row r="86" spans="1:4">
      <c r="A86" s="811"/>
      <c r="D86" s="759"/>
    </row>
    <row r="87" spans="1:4">
      <c r="A87" s="811"/>
      <c r="D87" s="759"/>
    </row>
    <row r="88" spans="1:4">
      <c r="A88" s="811"/>
      <c r="D88" s="759"/>
    </row>
    <row r="89" spans="1:4">
      <c r="A89" s="812"/>
      <c r="D89" s="759"/>
    </row>
    <row r="90" spans="1:4">
      <c r="A90" s="812"/>
      <c r="D90" s="759"/>
    </row>
    <row r="91" spans="1:4">
      <c r="A91" s="812"/>
      <c r="D91" s="759"/>
    </row>
  </sheetData>
  <mergeCells count="1">
    <mergeCell ref="C1:I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unka30"/>
  <dimension ref="A1:I70"/>
  <sheetViews>
    <sheetView topLeftCell="A16" workbookViewId="0">
      <selection sqref="A1:G32"/>
    </sheetView>
  </sheetViews>
  <sheetFormatPr defaultRowHeight="12.75"/>
  <cols>
    <col min="1" max="1" width="20" style="500" customWidth="1"/>
    <col min="2" max="2" width="32.5703125" customWidth="1"/>
    <col min="3" max="4" width="12.7109375" customWidth="1"/>
    <col min="5" max="5" width="16" customWidth="1"/>
    <col min="6" max="6" width="15.42578125" customWidth="1"/>
    <col min="7" max="7" width="22.7109375" customWidth="1"/>
    <col min="9" max="9" width="10.5703125" bestFit="1" customWidth="1"/>
  </cols>
  <sheetData>
    <row r="1" spans="1:9" ht="30.75" customHeight="1" thickBot="1">
      <c r="A1" s="949" t="s">
        <v>435</v>
      </c>
      <c r="B1" s="950"/>
      <c r="C1" s="950"/>
      <c r="D1" s="950"/>
      <c r="E1" s="950"/>
      <c r="F1" s="950"/>
      <c r="G1" s="951"/>
    </row>
    <row r="2" spans="1:9" ht="0.75" customHeight="1">
      <c r="A2" s="493"/>
      <c r="B2" s="25"/>
      <c r="C2" s="2"/>
      <c r="D2" s="2"/>
      <c r="E2" s="2"/>
      <c r="F2" s="2"/>
      <c r="G2" s="59"/>
    </row>
    <row r="3" spans="1:9" ht="0.75" customHeight="1">
      <c r="A3" s="494"/>
      <c r="B3" s="2"/>
      <c r="C3" s="2"/>
      <c r="D3" s="2"/>
      <c r="E3" s="2"/>
      <c r="F3" s="2"/>
      <c r="G3" s="59"/>
    </row>
    <row r="4" spans="1:9" ht="0.75" customHeight="1">
      <c r="A4" s="494"/>
      <c r="B4" s="2"/>
      <c r="C4" s="2"/>
      <c r="D4" s="2"/>
      <c r="E4" s="2"/>
      <c r="F4" s="2"/>
      <c r="G4" s="59"/>
    </row>
    <row r="5" spans="1:9" ht="27" customHeight="1">
      <c r="A5" s="501" t="s">
        <v>262</v>
      </c>
      <c r="B5" s="101" t="s">
        <v>272</v>
      </c>
      <c r="C5" s="83" t="s">
        <v>60</v>
      </c>
      <c r="D5" s="83" t="s">
        <v>102</v>
      </c>
      <c r="E5" s="83" t="s">
        <v>103</v>
      </c>
      <c r="F5" s="83" t="s">
        <v>443</v>
      </c>
      <c r="G5" s="139" t="s">
        <v>56</v>
      </c>
    </row>
    <row r="6" spans="1:9" ht="11.25" customHeight="1">
      <c r="A6" s="502" t="s">
        <v>275</v>
      </c>
      <c r="B6" s="404" t="s">
        <v>276</v>
      </c>
      <c r="C6" s="400">
        <v>9175</v>
      </c>
      <c r="D6" s="400">
        <v>2724</v>
      </c>
      <c r="E6" s="400">
        <v>22523</v>
      </c>
      <c r="F6" s="400">
        <v>1000</v>
      </c>
      <c r="G6" s="401">
        <f>SUM(C6:F6)</f>
        <v>35422</v>
      </c>
    </row>
    <row r="7" spans="1:9" ht="11.25" customHeight="1">
      <c r="A7" s="502" t="s">
        <v>277</v>
      </c>
      <c r="B7" s="404" t="s">
        <v>278</v>
      </c>
      <c r="C7" s="400">
        <v>3758</v>
      </c>
      <c r="D7" s="400">
        <v>977</v>
      </c>
      <c r="E7" s="400"/>
      <c r="F7" s="400"/>
      <c r="G7" s="401">
        <f>SUM(C7:F7)</f>
        <v>4735</v>
      </c>
    </row>
    <row r="8" spans="1:9" ht="11.25" customHeight="1">
      <c r="A8" s="502" t="s">
        <v>279</v>
      </c>
      <c r="B8" s="404" t="s">
        <v>280</v>
      </c>
      <c r="C8" s="400"/>
      <c r="D8" s="400"/>
      <c r="E8" s="400">
        <v>1524</v>
      </c>
      <c r="F8" s="400"/>
      <c r="G8" s="401">
        <f>SUM(C8:F8)</f>
        <v>1524</v>
      </c>
    </row>
    <row r="9" spans="1:9" ht="15" customHeight="1" thickBot="1">
      <c r="A9" s="489" t="s">
        <v>281</v>
      </c>
      <c r="B9" s="87" t="s">
        <v>58</v>
      </c>
      <c r="C9" s="355">
        <v>21768</v>
      </c>
      <c r="D9" s="355">
        <v>6327</v>
      </c>
      <c r="E9" s="355">
        <v>14822</v>
      </c>
      <c r="F9" s="355">
        <v>400</v>
      </c>
      <c r="G9" s="356">
        <f>SUM(C9:F9)</f>
        <v>43317</v>
      </c>
    </row>
    <row r="10" spans="1:9" ht="15" customHeight="1" thickBot="1">
      <c r="A10" s="496"/>
      <c r="B10" s="102" t="s">
        <v>106</v>
      </c>
      <c r="C10" s="358">
        <f>SUM(C6:C9)</f>
        <v>34701</v>
      </c>
      <c r="D10" s="358">
        <f>SUM(D6:D9)</f>
        <v>10028</v>
      </c>
      <c r="E10" s="358">
        <f>SUM(E6:E9)</f>
        <v>38869</v>
      </c>
      <c r="F10" s="358">
        <f>SUM(F6:F9)</f>
        <v>1400</v>
      </c>
      <c r="G10" s="845">
        <f>SUM(G6:G9)</f>
        <v>84998</v>
      </c>
      <c r="I10" s="92"/>
    </row>
    <row r="11" spans="1:9" ht="6" customHeight="1">
      <c r="A11" s="497"/>
      <c r="B11" s="56"/>
      <c r="C11" s="2"/>
      <c r="D11" s="2"/>
      <c r="E11" s="2"/>
      <c r="F11" s="2"/>
      <c r="G11" s="59"/>
    </row>
    <row r="12" spans="1:9" ht="31.5" customHeight="1">
      <c r="A12" s="501" t="s">
        <v>262</v>
      </c>
      <c r="B12" s="101" t="s">
        <v>272</v>
      </c>
      <c r="C12" s="83" t="s">
        <v>107</v>
      </c>
      <c r="D12" s="83" t="s">
        <v>353</v>
      </c>
      <c r="E12" s="83"/>
      <c r="F12" s="83"/>
      <c r="G12" s="139"/>
    </row>
    <row r="13" spans="1:9" ht="10.5" customHeight="1">
      <c r="A13" s="502" t="s">
        <v>275</v>
      </c>
      <c r="B13" s="404" t="s">
        <v>276</v>
      </c>
      <c r="C13" s="400">
        <v>300</v>
      </c>
      <c r="D13" s="400"/>
      <c r="E13" s="400"/>
      <c r="F13" s="400"/>
      <c r="G13" s="401">
        <f>SUM(C13:F13)</f>
        <v>300</v>
      </c>
    </row>
    <row r="14" spans="1:9" ht="10.5" customHeight="1" thickBot="1">
      <c r="A14" s="502" t="s">
        <v>325</v>
      </c>
      <c r="B14" s="404" t="s">
        <v>327</v>
      </c>
      <c r="C14" s="400"/>
      <c r="D14" s="402">
        <f>G10-C13</f>
        <v>84698</v>
      </c>
      <c r="E14" s="400"/>
      <c r="F14" s="400"/>
      <c r="G14" s="401"/>
    </row>
    <row r="15" spans="1:9" ht="13.5" customHeight="1" thickBot="1">
      <c r="A15" s="496"/>
      <c r="B15" s="102" t="s">
        <v>108</v>
      </c>
      <c r="C15" s="358">
        <f>SUM(C13:C14)</f>
        <v>300</v>
      </c>
      <c r="D15" s="358">
        <f>SUM(D13:D14)</f>
        <v>84698</v>
      </c>
      <c r="E15" s="358"/>
      <c r="F15" s="358"/>
      <c r="G15" s="845">
        <f>SUM(C15:F15)</f>
        <v>84998</v>
      </c>
      <c r="H15" s="2"/>
      <c r="I15" s="168"/>
    </row>
    <row r="16" spans="1:9" ht="13.5" thickBot="1">
      <c r="A16" s="498"/>
      <c r="B16" s="2"/>
      <c r="C16" s="2"/>
      <c r="D16" s="2"/>
      <c r="E16" s="2"/>
      <c r="F16" s="2"/>
      <c r="G16" s="2"/>
      <c r="H16" s="2"/>
      <c r="I16" s="2"/>
    </row>
    <row r="17" spans="1:9" ht="27.75" customHeight="1" thickBot="1">
      <c r="A17" s="949" t="s">
        <v>436</v>
      </c>
      <c r="B17" s="950"/>
      <c r="C17" s="950"/>
      <c r="D17" s="950"/>
      <c r="E17" s="950"/>
      <c r="F17" s="950"/>
      <c r="G17" s="951"/>
      <c r="H17" s="2"/>
      <c r="I17" s="2"/>
    </row>
    <row r="18" spans="1:9" ht="31.5">
      <c r="A18" s="501" t="s">
        <v>262</v>
      </c>
      <c r="B18" s="101" t="s">
        <v>272</v>
      </c>
      <c r="C18" s="83" t="s">
        <v>60</v>
      </c>
      <c r="D18" s="83" t="s">
        <v>102</v>
      </c>
      <c r="E18" s="83" t="s">
        <v>103</v>
      </c>
      <c r="F18" s="83" t="s">
        <v>443</v>
      </c>
      <c r="G18" s="139" t="s">
        <v>56</v>
      </c>
      <c r="H18" s="2"/>
      <c r="I18" s="2"/>
    </row>
    <row r="19" spans="1:9">
      <c r="A19" s="952" t="s">
        <v>195</v>
      </c>
      <c r="B19" s="953"/>
      <c r="C19" s="408"/>
      <c r="D19" s="408"/>
      <c r="E19" s="408"/>
      <c r="F19" s="408"/>
      <c r="G19" s="409"/>
      <c r="H19" s="2"/>
      <c r="I19" s="2"/>
    </row>
    <row r="20" spans="1:9" ht="11.25" customHeight="1">
      <c r="A20" s="502" t="s">
        <v>279</v>
      </c>
      <c r="B20" s="404" t="s">
        <v>280</v>
      </c>
      <c r="C20" s="400"/>
      <c r="D20" s="400"/>
      <c r="E20" s="400">
        <f>SUM(E8)</f>
        <v>1524</v>
      </c>
      <c r="F20" s="400"/>
      <c r="G20" s="401">
        <f>SUM(C20:F20)</f>
        <v>1524</v>
      </c>
    </row>
    <row r="21" spans="1:9" ht="15" customHeight="1">
      <c r="A21" s="489" t="s">
        <v>281</v>
      </c>
      <c r="B21" s="87" t="s">
        <v>58</v>
      </c>
      <c r="C21" s="355">
        <f>SUM(C9)</f>
        <v>21768</v>
      </c>
      <c r="D21" s="355">
        <f>SUM(D9)</f>
        <v>6327</v>
      </c>
      <c r="E21" s="355">
        <f>SUM(E9)</f>
        <v>14822</v>
      </c>
      <c r="F21" s="355">
        <f>SUM(F9)</f>
        <v>400</v>
      </c>
      <c r="G21" s="356">
        <f>SUM(C21:F21)</f>
        <v>43317</v>
      </c>
    </row>
    <row r="22" spans="1:9">
      <c r="A22" s="503"/>
      <c r="B22" s="7"/>
      <c r="G22" s="77"/>
      <c r="H22" s="2"/>
      <c r="I22" s="2"/>
    </row>
    <row r="23" spans="1:9">
      <c r="A23" s="954" t="s">
        <v>197</v>
      </c>
      <c r="B23" s="955"/>
      <c r="C23" s="357"/>
      <c r="D23" s="357"/>
      <c r="E23" s="357"/>
      <c r="F23" s="357"/>
      <c r="G23" s="356"/>
      <c r="H23" s="2"/>
      <c r="I23" s="2"/>
    </row>
    <row r="24" spans="1:9" ht="11.25" customHeight="1">
      <c r="A24" s="502" t="s">
        <v>275</v>
      </c>
      <c r="B24" s="404" t="s">
        <v>276</v>
      </c>
      <c r="C24" s="400">
        <f>SUM(C6)</f>
        <v>9175</v>
      </c>
      <c r="D24" s="400">
        <f>SUM(D6)</f>
        <v>2724</v>
      </c>
      <c r="E24" s="400">
        <f>SUM(E6)</f>
        <v>22523</v>
      </c>
      <c r="F24" s="400">
        <f>SUM(F6)</f>
        <v>1000</v>
      </c>
      <c r="G24" s="401">
        <f>SUM(C24:F24)</f>
        <v>35422</v>
      </c>
    </row>
    <row r="25" spans="1:9" ht="11.25" customHeight="1" thickBot="1">
      <c r="A25" s="502" t="s">
        <v>277</v>
      </c>
      <c r="B25" s="404" t="s">
        <v>278</v>
      </c>
      <c r="C25" s="400">
        <f>SUM(C7)</f>
        <v>3758</v>
      </c>
      <c r="D25" s="400">
        <f>SUM(D7)</f>
        <v>977</v>
      </c>
      <c r="E25" s="400"/>
      <c r="F25" s="400"/>
      <c r="G25" s="401">
        <f>SUM(C25:F25)</f>
        <v>4735</v>
      </c>
    </row>
    <row r="26" spans="1:9" ht="12.75" customHeight="1" thickBot="1">
      <c r="A26" s="496"/>
      <c r="B26" s="102" t="s">
        <v>106</v>
      </c>
      <c r="C26" s="358">
        <f>SUM(C20:C25)</f>
        <v>34701</v>
      </c>
      <c r="D26" s="358">
        <f>SUM(D20:D25)</f>
        <v>10028</v>
      </c>
      <c r="E26" s="358">
        <f>SUM(E20:E25)</f>
        <v>38869</v>
      </c>
      <c r="F26" s="358">
        <f>SUM(F20:F25)</f>
        <v>1400</v>
      </c>
      <c r="G26" s="485">
        <f>SUM(G20:G25)</f>
        <v>84998</v>
      </c>
      <c r="H26" s="2"/>
      <c r="I26" s="2"/>
    </row>
    <row r="27" spans="1:9" ht="9" customHeight="1">
      <c r="A27" s="497"/>
      <c r="B27" s="56"/>
      <c r="C27" s="2"/>
      <c r="D27" s="2"/>
      <c r="E27" s="2"/>
      <c r="F27" s="2"/>
      <c r="G27" s="486"/>
      <c r="H27" s="2"/>
      <c r="I27" s="2"/>
    </row>
    <row r="28" spans="1:9" ht="31.5">
      <c r="A28" s="501" t="s">
        <v>262</v>
      </c>
      <c r="B28" s="101" t="s">
        <v>272</v>
      </c>
      <c r="C28" s="83" t="s">
        <v>107</v>
      </c>
      <c r="D28" s="83" t="s">
        <v>353</v>
      </c>
      <c r="E28" s="83"/>
      <c r="F28" s="83"/>
      <c r="G28" s="139"/>
      <c r="H28" s="2"/>
      <c r="I28" s="2"/>
    </row>
    <row r="29" spans="1:9">
      <c r="A29" s="954" t="s">
        <v>197</v>
      </c>
      <c r="B29" s="955"/>
      <c r="C29" s="357"/>
      <c r="D29" s="357"/>
      <c r="E29" s="357"/>
      <c r="F29" s="357"/>
      <c r="G29" s="356"/>
      <c r="H29" s="2"/>
      <c r="I29" s="2"/>
    </row>
    <row r="30" spans="1:9">
      <c r="A30" s="502" t="s">
        <v>275</v>
      </c>
      <c r="B30" s="404" t="s">
        <v>276</v>
      </c>
      <c r="C30" s="400">
        <f>SUM(C13)</f>
        <v>300</v>
      </c>
      <c r="D30" s="400">
        <f>D13</f>
        <v>0</v>
      </c>
      <c r="E30" s="400"/>
      <c r="F30" s="400"/>
      <c r="G30" s="401">
        <f>SUM(C30:F30)</f>
        <v>300</v>
      </c>
      <c r="H30" s="2"/>
      <c r="I30" s="2"/>
    </row>
    <row r="31" spans="1:9" ht="13.5" thickBot="1">
      <c r="A31" s="502" t="s">
        <v>325</v>
      </c>
      <c r="B31" s="404" t="s">
        <v>327</v>
      </c>
      <c r="C31" s="400"/>
      <c r="D31" s="402">
        <f>D14</f>
        <v>84698</v>
      </c>
      <c r="E31" s="400"/>
      <c r="F31" s="400"/>
      <c r="G31" s="415">
        <f>SUM(D31:F31)</f>
        <v>84698</v>
      </c>
      <c r="H31" s="2"/>
      <c r="I31" s="2"/>
    </row>
    <row r="32" spans="1:9" ht="15.75" customHeight="1" thickBot="1">
      <c r="A32" s="496"/>
      <c r="B32" s="102" t="s">
        <v>108</v>
      </c>
      <c r="C32" s="358">
        <f>SUM(C29:C31)</f>
        <v>300</v>
      </c>
      <c r="D32" s="358">
        <f>SUM(D29:D31)</f>
        <v>84698</v>
      </c>
      <c r="E32" s="358">
        <f>SUM(E29:E31)</f>
        <v>0</v>
      </c>
      <c r="F32" s="358">
        <f>SUM(F29:F31)</f>
        <v>0</v>
      </c>
      <c r="G32" s="485">
        <f>SUM(G29:G31)</f>
        <v>84998</v>
      </c>
      <c r="H32" s="2"/>
      <c r="I32" s="2"/>
    </row>
    <row r="33" spans="1:9">
      <c r="A33" s="498"/>
      <c r="B33" s="47"/>
      <c r="C33" s="47"/>
      <c r="D33" s="47"/>
      <c r="E33" s="47"/>
      <c r="F33" s="47"/>
      <c r="G33" s="2"/>
      <c r="H33" s="2"/>
      <c r="I33" s="2"/>
    </row>
    <row r="34" spans="1:9">
      <c r="A34" s="498"/>
      <c r="B34" s="47"/>
      <c r="C34" s="47"/>
      <c r="D34" s="47"/>
      <c r="E34" s="47"/>
      <c r="F34" s="47"/>
      <c r="G34" s="2"/>
      <c r="H34" s="2"/>
      <c r="I34" s="2"/>
    </row>
    <row r="35" spans="1:9">
      <c r="A35" s="499"/>
      <c r="B35" s="54"/>
      <c r="C35" s="54"/>
      <c r="D35" s="54"/>
      <c r="E35" s="54"/>
      <c r="F35" s="54"/>
      <c r="G35" s="2"/>
      <c r="H35" s="2"/>
      <c r="I35" s="2"/>
    </row>
    <row r="36" spans="1:9">
      <c r="A36" s="498"/>
      <c r="B36" s="47"/>
      <c r="C36" s="47"/>
      <c r="D36" s="47"/>
      <c r="E36" s="47"/>
      <c r="F36" s="47"/>
      <c r="G36" s="2"/>
      <c r="H36" s="2"/>
      <c r="I36" s="2"/>
    </row>
    <row r="37" spans="1:9">
      <c r="A37" s="498"/>
      <c r="B37" s="47"/>
      <c r="C37" s="47"/>
      <c r="D37" s="47"/>
      <c r="E37" s="47"/>
      <c r="F37" s="47"/>
      <c r="G37" s="2"/>
      <c r="H37" s="2"/>
      <c r="I37" s="2"/>
    </row>
    <row r="38" spans="1:9">
      <c r="A38" s="499"/>
      <c r="B38" s="55"/>
      <c r="C38" s="55"/>
      <c r="D38" s="55"/>
      <c r="E38" s="55"/>
      <c r="F38" s="55"/>
      <c r="G38" s="2"/>
      <c r="H38" s="2"/>
      <c r="I38" s="2"/>
    </row>
    <row r="39" spans="1:9">
      <c r="A39" s="498"/>
      <c r="B39" s="2"/>
      <c r="C39" s="2"/>
      <c r="D39" s="2"/>
      <c r="E39" s="2"/>
      <c r="F39" s="2"/>
      <c r="G39" s="2"/>
      <c r="H39" s="2"/>
      <c r="I39" s="2"/>
    </row>
    <row r="40" spans="1:9">
      <c r="A40" s="498"/>
      <c r="B40" s="2"/>
      <c r="C40" s="2"/>
      <c r="D40" s="2"/>
      <c r="E40" s="2"/>
      <c r="F40" s="2"/>
      <c r="G40" s="2"/>
      <c r="H40" s="2"/>
      <c r="I40" s="2"/>
    </row>
    <row r="41" spans="1:9">
      <c r="A41" s="498"/>
      <c r="B41" s="2"/>
      <c r="C41" s="2"/>
      <c r="D41" s="2"/>
      <c r="E41" s="2"/>
      <c r="F41" s="2"/>
      <c r="G41" s="2"/>
      <c r="H41" s="2"/>
      <c r="I41" s="2"/>
    </row>
    <row r="42" spans="1:9">
      <c r="A42" s="498"/>
      <c r="B42" s="2"/>
      <c r="C42" s="2"/>
      <c r="D42" s="2"/>
      <c r="E42" s="2"/>
      <c r="F42" s="2"/>
      <c r="G42" s="2"/>
      <c r="H42" s="2"/>
      <c r="I42" s="2"/>
    </row>
    <row r="43" spans="1:9">
      <c r="A43" s="498"/>
      <c r="B43" s="2"/>
      <c r="C43" s="2"/>
      <c r="D43" s="2"/>
      <c r="E43" s="2"/>
      <c r="F43" s="2"/>
      <c r="G43" s="2"/>
      <c r="H43" s="2"/>
      <c r="I43" s="2"/>
    </row>
    <row r="44" spans="1:9">
      <c r="A44" s="498"/>
      <c r="B44" s="2"/>
      <c r="C44" s="2"/>
      <c r="D44" s="2"/>
      <c r="E44" s="2"/>
      <c r="F44" s="2"/>
      <c r="G44" s="2"/>
      <c r="H44" s="2"/>
      <c r="I44" s="2"/>
    </row>
    <row r="45" spans="1:9">
      <c r="A45" s="498"/>
      <c r="B45" s="2"/>
      <c r="C45" s="2"/>
      <c r="D45" s="2"/>
      <c r="E45" s="2"/>
      <c r="F45" s="2"/>
      <c r="G45" s="2"/>
      <c r="H45" s="2"/>
      <c r="I45" s="2"/>
    </row>
    <row r="46" spans="1:9">
      <c r="A46" s="498"/>
      <c r="B46" s="2"/>
      <c r="C46" s="2"/>
      <c r="D46" s="2"/>
      <c r="E46" s="2"/>
      <c r="F46" s="2"/>
      <c r="G46" s="2"/>
      <c r="H46" s="2"/>
      <c r="I46" s="2"/>
    </row>
    <row r="47" spans="1:9">
      <c r="A47" s="498"/>
      <c r="B47" s="2"/>
      <c r="C47" s="2"/>
      <c r="D47" s="2"/>
      <c r="E47" s="2"/>
      <c r="F47" s="2"/>
      <c r="G47" s="2"/>
      <c r="H47" s="2"/>
      <c r="I47" s="2"/>
    </row>
    <row r="48" spans="1:9">
      <c r="A48" s="498"/>
      <c r="B48" s="2"/>
      <c r="C48" s="2"/>
      <c r="D48" s="2"/>
      <c r="E48" s="2"/>
      <c r="F48" s="2"/>
      <c r="G48" s="2"/>
      <c r="H48" s="2"/>
      <c r="I48" s="2"/>
    </row>
    <row r="49" spans="1:9">
      <c r="A49" s="498"/>
      <c r="B49" s="2"/>
      <c r="C49" s="2"/>
      <c r="D49" s="2"/>
      <c r="E49" s="2"/>
      <c r="F49" s="2"/>
      <c r="G49" s="2"/>
      <c r="H49" s="2"/>
      <c r="I49" s="2"/>
    </row>
    <row r="50" spans="1:9">
      <c r="A50" s="498"/>
      <c r="B50" s="2"/>
      <c r="C50" s="2"/>
      <c r="D50" s="2"/>
      <c r="E50" s="2"/>
      <c r="F50" s="2"/>
      <c r="G50" s="2"/>
      <c r="H50" s="2"/>
      <c r="I50" s="2"/>
    </row>
    <row r="51" spans="1:9">
      <c r="A51" s="498"/>
      <c r="B51" s="2"/>
      <c r="C51" s="2"/>
      <c r="D51" s="2"/>
      <c r="E51" s="2"/>
      <c r="F51" s="2"/>
      <c r="G51" s="2"/>
      <c r="H51" s="2"/>
      <c r="I51" s="2"/>
    </row>
    <row r="52" spans="1:9">
      <c r="A52" s="498"/>
      <c r="B52" s="2"/>
      <c r="C52" s="2"/>
      <c r="D52" s="2"/>
      <c r="E52" s="2"/>
      <c r="F52" s="2"/>
      <c r="G52" s="2"/>
      <c r="H52" s="2"/>
      <c r="I52" s="2"/>
    </row>
    <row r="53" spans="1:9">
      <c r="A53" s="498"/>
      <c r="B53" s="2"/>
      <c r="C53" s="2"/>
      <c r="D53" s="2"/>
      <c r="E53" s="2"/>
      <c r="F53" s="2"/>
      <c r="G53" s="2"/>
      <c r="H53" s="2"/>
      <c r="I53" s="2"/>
    </row>
    <row r="54" spans="1:9">
      <c r="A54" s="498"/>
      <c r="B54" s="2"/>
      <c r="C54" s="2"/>
      <c r="D54" s="2"/>
      <c r="E54" s="2"/>
      <c r="F54" s="2"/>
      <c r="G54" s="2"/>
      <c r="H54" s="2"/>
      <c r="I54" s="2"/>
    </row>
    <row r="55" spans="1:9">
      <c r="A55" s="498"/>
      <c r="B55" s="2"/>
      <c r="C55" s="2"/>
      <c r="D55" s="2"/>
      <c r="E55" s="2"/>
      <c r="F55" s="2"/>
      <c r="G55" s="2"/>
      <c r="H55" s="2"/>
      <c r="I55" s="2"/>
    </row>
    <row r="56" spans="1:9">
      <c r="A56" s="498"/>
      <c r="B56" s="2"/>
      <c r="C56" s="2"/>
      <c r="D56" s="2"/>
      <c r="E56" s="2"/>
      <c r="F56" s="2"/>
      <c r="G56" s="2"/>
      <c r="H56" s="2"/>
      <c r="I56" s="2"/>
    </row>
    <row r="57" spans="1:9">
      <c r="A57" s="498"/>
      <c r="B57" s="2"/>
      <c r="C57" s="2"/>
      <c r="D57" s="2"/>
      <c r="E57" s="2"/>
      <c r="F57" s="2"/>
      <c r="G57" s="2"/>
      <c r="H57" s="2"/>
      <c r="I57" s="2"/>
    </row>
    <row r="58" spans="1:9">
      <c r="A58" s="498"/>
      <c r="B58" s="2"/>
      <c r="C58" s="2"/>
      <c r="D58" s="2"/>
      <c r="E58" s="2"/>
      <c r="F58" s="2"/>
      <c r="G58" s="2"/>
      <c r="H58" s="2"/>
      <c r="I58" s="2"/>
    </row>
    <row r="59" spans="1:9">
      <c r="A59" s="498"/>
      <c r="B59" s="2"/>
      <c r="C59" s="2"/>
      <c r="D59" s="2"/>
      <c r="E59" s="2"/>
      <c r="F59" s="2"/>
      <c r="G59" s="2"/>
      <c r="H59" s="2"/>
      <c r="I59" s="2"/>
    </row>
    <row r="60" spans="1:9">
      <c r="A60" s="498"/>
      <c r="B60" s="2"/>
      <c r="C60" s="2"/>
      <c r="D60" s="2"/>
      <c r="E60" s="2"/>
      <c r="F60" s="2"/>
      <c r="G60" s="2"/>
      <c r="H60" s="2"/>
      <c r="I60" s="2"/>
    </row>
    <row r="61" spans="1:9">
      <c r="A61" s="498"/>
      <c r="B61" s="2"/>
      <c r="C61" s="2"/>
      <c r="D61" s="2"/>
      <c r="E61" s="2"/>
      <c r="F61" s="2"/>
      <c r="G61" s="2"/>
      <c r="H61" s="2"/>
      <c r="I61" s="2"/>
    </row>
    <row r="62" spans="1:9">
      <c r="A62" s="498"/>
      <c r="B62" s="2"/>
      <c r="C62" s="2"/>
      <c r="D62" s="2"/>
      <c r="E62" s="2"/>
      <c r="F62" s="2"/>
      <c r="G62" s="2"/>
      <c r="H62" s="2"/>
      <c r="I62" s="2"/>
    </row>
    <row r="63" spans="1:9">
      <c r="A63" s="498"/>
      <c r="B63" s="2"/>
      <c r="C63" s="2"/>
      <c r="D63" s="2"/>
      <c r="E63" s="2"/>
      <c r="F63" s="2"/>
      <c r="G63" s="2"/>
      <c r="H63" s="2"/>
      <c r="I63" s="2"/>
    </row>
    <row r="64" spans="1:9">
      <c r="A64" s="498"/>
      <c r="B64" s="2"/>
      <c r="C64" s="2"/>
      <c r="D64" s="2"/>
      <c r="E64" s="2"/>
      <c r="F64" s="2"/>
      <c r="G64" s="2"/>
      <c r="H64" s="2"/>
      <c r="I64" s="2"/>
    </row>
    <row r="65" spans="1:9">
      <c r="A65" s="498"/>
      <c r="B65" s="2"/>
      <c r="C65" s="2"/>
      <c r="D65" s="2"/>
      <c r="E65" s="2"/>
      <c r="F65" s="2"/>
      <c r="G65" s="2"/>
      <c r="H65" s="2"/>
      <c r="I65" s="2"/>
    </row>
    <row r="66" spans="1:9">
      <c r="A66" s="498"/>
      <c r="B66" s="2"/>
      <c r="C66" s="2"/>
      <c r="D66" s="2"/>
      <c r="E66" s="2"/>
      <c r="F66" s="2"/>
      <c r="G66" s="2"/>
      <c r="H66" s="2"/>
      <c r="I66" s="2"/>
    </row>
    <row r="67" spans="1:9">
      <c r="A67" s="498"/>
      <c r="B67" s="2"/>
      <c r="C67" s="2"/>
      <c r="D67" s="2"/>
      <c r="E67" s="2"/>
      <c r="F67" s="2"/>
      <c r="G67" s="2"/>
      <c r="H67" s="2"/>
      <c r="I67" s="2"/>
    </row>
    <row r="68" spans="1:9">
      <c r="A68" s="498"/>
      <c r="B68" s="2"/>
      <c r="C68" s="2"/>
      <c r="D68" s="2"/>
      <c r="E68" s="2"/>
      <c r="F68" s="2"/>
      <c r="G68" s="2"/>
      <c r="H68" s="2"/>
      <c r="I68" s="2"/>
    </row>
    <row r="69" spans="1:9">
      <c r="A69" s="498"/>
      <c r="B69" s="2"/>
      <c r="C69" s="2"/>
      <c r="D69" s="2"/>
      <c r="E69" s="2"/>
      <c r="F69" s="2"/>
      <c r="G69" s="2"/>
      <c r="H69" s="2"/>
      <c r="I69" s="2"/>
    </row>
    <row r="70" spans="1:9">
      <c r="A70" s="498"/>
      <c r="B70" s="2"/>
      <c r="C70" s="2"/>
      <c r="D70" s="2"/>
      <c r="E70" s="2"/>
      <c r="F70" s="2"/>
      <c r="G70" s="2"/>
      <c r="H70" s="2"/>
      <c r="I70" s="2"/>
    </row>
  </sheetData>
  <mergeCells count="5">
    <mergeCell ref="A29:B29"/>
    <mergeCell ref="A1:G1"/>
    <mergeCell ref="A17:G17"/>
    <mergeCell ref="A19:B19"/>
    <mergeCell ref="A23:B23"/>
  </mergeCells>
  <phoneticPr fontId="3" type="noConversion"/>
  <pageMargins left="0.7" right="0.7" top="0.75" bottom="0.75" header="0.3" footer="0.3"/>
  <pageSetup paperSize="9" orientation="landscape" r:id="rId1"/>
  <headerFooter alignWithMargins="0">
    <oddHeader>&amp;A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U96"/>
  <sheetViews>
    <sheetView topLeftCell="B1" workbookViewId="0">
      <selection activeCell="C1" sqref="C1:I15"/>
    </sheetView>
  </sheetViews>
  <sheetFormatPr defaultRowHeight="12.75"/>
  <cols>
    <col min="1" max="1" width="0.85546875" style="813" hidden="1" customWidth="1"/>
    <col min="2" max="2" width="0.85546875" style="791" customWidth="1"/>
    <col min="3" max="3" width="37.7109375" style="791" customWidth="1"/>
    <col min="4" max="4" width="10.5703125" style="52" customWidth="1"/>
    <col min="5" max="5" width="15.85546875" style="52" customWidth="1"/>
    <col min="6" max="6" width="38.28515625" style="49" hidden="1" customWidth="1"/>
    <col min="7" max="7" width="35.140625" style="49" customWidth="1"/>
    <col min="8" max="8" width="8.5703125" style="52" customWidth="1"/>
    <col min="9" max="9" width="18.7109375" style="52" customWidth="1"/>
    <col min="10" max="10" width="8.85546875" style="49" customWidth="1"/>
    <col min="11" max="16384" width="9.140625" style="52"/>
  </cols>
  <sheetData>
    <row r="1" spans="1:21" ht="20.25" thickBot="1">
      <c r="A1" s="787" t="s">
        <v>23</v>
      </c>
      <c r="B1" s="787"/>
      <c r="C1" s="895" t="s">
        <v>486</v>
      </c>
      <c r="D1" s="896"/>
      <c r="E1" s="896"/>
      <c r="F1" s="896"/>
      <c r="G1" s="896"/>
      <c r="H1" s="896"/>
      <c r="I1" s="897"/>
      <c r="J1" s="103"/>
      <c r="K1" s="788"/>
    </row>
    <row r="2" spans="1:21" s="790" customFormat="1" ht="20.25" thickBot="1">
      <c r="A2" s="789"/>
      <c r="B2" s="789"/>
      <c r="C2" s="212"/>
      <c r="D2" s="111"/>
      <c r="E2" s="112"/>
      <c r="F2" s="111"/>
      <c r="G2" s="126"/>
      <c r="H2" s="113"/>
      <c r="I2" s="213"/>
      <c r="J2" s="103"/>
      <c r="K2" s="788"/>
    </row>
    <row r="3" spans="1:21" ht="16.5" thickBot="1">
      <c r="A3" s="791"/>
      <c r="C3" s="114"/>
      <c r="D3" s="742" t="s">
        <v>6</v>
      </c>
      <c r="E3" s="115"/>
      <c r="F3" s="107"/>
      <c r="G3" s="107"/>
      <c r="H3" s="742" t="s">
        <v>120</v>
      </c>
      <c r="I3" s="115"/>
      <c r="J3" s="104"/>
    </row>
    <row r="4" spans="1:21" ht="3" customHeight="1">
      <c r="A4" s="791"/>
      <c r="C4" s="120"/>
      <c r="D4" s="121"/>
      <c r="E4" s="122"/>
      <c r="F4" s="123"/>
      <c r="G4" s="125"/>
      <c r="H4" s="121"/>
      <c r="I4" s="760"/>
      <c r="J4" s="105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</row>
    <row r="5" spans="1:21" ht="15">
      <c r="A5" s="791"/>
      <c r="C5" s="838"/>
      <c r="D5" s="839"/>
      <c r="E5" s="840">
        <f>SUM(D6:D9)</f>
        <v>0</v>
      </c>
      <c r="F5" s="292"/>
      <c r="G5" s="841"/>
      <c r="H5" s="839"/>
      <c r="I5" s="840">
        <f>SUM(H6:H13)</f>
        <v>1400</v>
      </c>
      <c r="J5" s="105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</row>
    <row r="6" spans="1:21" ht="15">
      <c r="A6" s="791"/>
      <c r="C6" s="815"/>
      <c r="D6" s="816"/>
      <c r="E6" s="817"/>
      <c r="F6" s="292"/>
      <c r="G6" s="824" t="s">
        <v>502</v>
      </c>
      <c r="H6" s="825">
        <v>500</v>
      </c>
      <c r="I6" s="817"/>
      <c r="J6" s="105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</row>
    <row r="7" spans="1:21" ht="16.5" customHeight="1">
      <c r="A7" s="791"/>
      <c r="C7" s="815"/>
      <c r="D7" s="816"/>
      <c r="E7" s="817"/>
      <c r="F7" s="292"/>
      <c r="G7" s="826" t="s">
        <v>491</v>
      </c>
      <c r="H7" s="816">
        <v>300</v>
      </c>
      <c r="I7" s="817"/>
      <c r="J7" s="105"/>
      <c r="K7" s="759"/>
      <c r="L7" s="759"/>
      <c r="M7" s="759"/>
      <c r="N7" s="759"/>
      <c r="O7" s="759"/>
      <c r="P7" s="759"/>
      <c r="Q7" s="759"/>
      <c r="R7" s="759"/>
      <c r="S7" s="759"/>
      <c r="T7" s="759"/>
      <c r="U7" s="759"/>
    </row>
    <row r="8" spans="1:21" ht="30">
      <c r="A8" s="791"/>
      <c r="C8" s="815"/>
      <c r="D8" s="818"/>
      <c r="E8" s="817"/>
      <c r="F8" s="292"/>
      <c r="G8" s="824" t="s">
        <v>503</v>
      </c>
      <c r="H8" s="827">
        <v>100</v>
      </c>
      <c r="I8" s="817"/>
      <c r="J8" s="104"/>
    </row>
    <row r="9" spans="1:21" ht="15">
      <c r="A9" s="791"/>
      <c r="C9" s="815"/>
      <c r="D9" s="818"/>
      <c r="E9" s="817"/>
      <c r="F9" s="292"/>
      <c r="G9" s="846" t="s">
        <v>504</v>
      </c>
      <c r="H9" s="828">
        <v>300</v>
      </c>
      <c r="I9" s="817"/>
      <c r="J9" s="104"/>
    </row>
    <row r="10" spans="1:21" ht="15">
      <c r="A10" s="791"/>
      <c r="C10" s="815"/>
      <c r="D10" s="818"/>
      <c r="E10" s="817"/>
      <c r="F10" s="292"/>
      <c r="G10" s="846" t="s">
        <v>509</v>
      </c>
      <c r="H10" s="828">
        <v>75</v>
      </c>
      <c r="I10" s="817"/>
      <c r="J10" s="104"/>
    </row>
    <row r="11" spans="1:21" ht="15">
      <c r="A11" s="791"/>
      <c r="C11" s="815"/>
      <c r="D11" s="818"/>
      <c r="E11" s="817"/>
      <c r="F11" s="292"/>
      <c r="G11" s="846" t="s">
        <v>510</v>
      </c>
      <c r="H11" s="828">
        <v>85</v>
      </c>
      <c r="I11" s="817"/>
      <c r="J11" s="104"/>
    </row>
    <row r="12" spans="1:21" ht="15">
      <c r="A12" s="791"/>
      <c r="C12" s="815"/>
      <c r="D12" s="818"/>
      <c r="E12" s="817"/>
      <c r="F12" s="292"/>
      <c r="G12" s="846" t="s">
        <v>511</v>
      </c>
      <c r="H12" s="828">
        <v>20</v>
      </c>
      <c r="I12" s="817"/>
      <c r="J12" s="104"/>
    </row>
    <row r="13" spans="1:21" ht="15.75" thickBot="1">
      <c r="A13" s="791"/>
      <c r="C13" s="836"/>
      <c r="D13" s="837"/>
      <c r="E13" s="833"/>
      <c r="F13" s="292"/>
      <c r="G13" s="843" t="s">
        <v>512</v>
      </c>
      <c r="H13" s="844">
        <v>20</v>
      </c>
      <c r="I13" s="833"/>
      <c r="J13" s="104"/>
    </row>
    <row r="14" spans="1:21" ht="16.5" thickBot="1">
      <c r="A14" s="803"/>
      <c r="B14" s="803"/>
      <c r="C14" s="117"/>
      <c r="D14" s="804" t="s">
        <v>1</v>
      </c>
      <c r="E14" s="288">
        <f>SUM(E5:E9)</f>
        <v>0</v>
      </c>
      <c r="F14" s="300"/>
      <c r="G14" s="300"/>
      <c r="H14" s="302"/>
      <c r="I14" s="288">
        <f>SUM(I5:I9)</f>
        <v>1400</v>
      </c>
      <c r="J14" s="104"/>
    </row>
    <row r="15" spans="1:21" ht="16.5" thickBot="1">
      <c r="A15" s="759"/>
      <c r="B15" s="759"/>
      <c r="C15" s="117"/>
      <c r="D15" s="300" t="s">
        <v>493</v>
      </c>
      <c r="E15" s="302"/>
      <c r="F15" s="302"/>
      <c r="G15" s="301"/>
      <c r="H15" s="302"/>
      <c r="I15" s="290">
        <f>SUM(E14+I14)</f>
        <v>1400</v>
      </c>
      <c r="J15" s="104"/>
    </row>
    <row r="16" spans="1:21" ht="15.75">
      <c r="A16" s="759"/>
      <c r="B16" s="759"/>
      <c r="C16" s="116"/>
      <c r="D16" s="116"/>
      <c r="E16" s="118"/>
      <c r="F16" s="116"/>
      <c r="G16" s="116"/>
      <c r="H16" s="119"/>
      <c r="I16" s="119"/>
      <c r="J16" s="104"/>
    </row>
    <row r="17" spans="1:10">
      <c r="A17" s="759"/>
      <c r="B17" s="759"/>
      <c r="C17" s="108"/>
      <c r="D17" s="106"/>
      <c r="E17" s="109"/>
      <c r="F17" s="108"/>
      <c r="G17" s="108"/>
      <c r="H17" s="110"/>
      <c r="I17" s="110"/>
      <c r="J17" s="104"/>
    </row>
    <row r="18" spans="1:10">
      <c r="A18" s="759"/>
      <c r="B18" s="759"/>
      <c r="C18" s="759"/>
      <c r="E18" s="805"/>
      <c r="F18" s="806"/>
      <c r="G18" s="806"/>
      <c r="H18" s="759"/>
      <c r="I18" s="759"/>
    </row>
    <row r="19" spans="1:10" s="17" customFormat="1" ht="15.75">
      <c r="A19" s="16" t="s">
        <v>7</v>
      </c>
      <c r="B19" s="16"/>
      <c r="C19" s="16"/>
      <c r="E19" s="759"/>
      <c r="F19" s="53"/>
      <c r="G19" s="53"/>
      <c r="H19" s="759"/>
      <c r="I19" s="759"/>
      <c r="J19" s="18"/>
    </row>
    <row r="20" spans="1:10">
      <c r="A20" s="759"/>
      <c r="B20" s="759"/>
      <c r="C20" s="759"/>
      <c r="D20" s="53"/>
      <c r="E20" s="55"/>
      <c r="F20" s="759"/>
      <c r="G20" s="759"/>
    </row>
    <row r="22" spans="1:10">
      <c r="A22" s="807"/>
      <c r="B22" s="807"/>
      <c r="C22" s="807"/>
    </row>
    <row r="23" spans="1:10">
      <c r="A23" s="808"/>
      <c r="B23" s="808"/>
      <c r="C23" s="808"/>
    </row>
    <row r="24" spans="1:10">
      <c r="A24" s="808"/>
      <c r="B24" s="808"/>
      <c r="C24" s="808"/>
    </row>
    <row r="25" spans="1:10">
      <c r="A25" s="808"/>
      <c r="B25" s="808"/>
      <c r="C25" s="808"/>
    </row>
    <row r="26" spans="1:10">
      <c r="A26" s="808"/>
      <c r="B26" s="808"/>
      <c r="C26" s="808"/>
    </row>
    <row r="27" spans="1:10">
      <c r="A27" s="808"/>
      <c r="B27" s="808"/>
      <c r="C27" s="808"/>
    </row>
    <row r="28" spans="1:10">
      <c r="A28" s="808"/>
      <c r="B28" s="808"/>
      <c r="C28" s="808"/>
    </row>
    <row r="29" spans="1:10">
      <c r="A29" s="808"/>
      <c r="B29" s="808"/>
      <c r="C29" s="808"/>
    </row>
    <row r="30" spans="1:10">
      <c r="A30" s="808"/>
      <c r="B30" s="808"/>
      <c r="C30" s="808"/>
    </row>
    <row r="31" spans="1:10">
      <c r="A31" s="808"/>
      <c r="B31" s="808"/>
      <c r="C31" s="808"/>
    </row>
    <row r="32" spans="1:10">
      <c r="A32" s="808"/>
      <c r="B32" s="808"/>
      <c r="C32" s="808"/>
    </row>
    <row r="33" spans="1:10">
      <c r="A33" s="808"/>
      <c r="B33" s="808"/>
      <c r="C33" s="808"/>
    </row>
    <row r="34" spans="1:10">
      <c r="A34" s="808"/>
      <c r="B34" s="808"/>
      <c r="C34" s="808"/>
    </row>
    <row r="35" spans="1:10">
      <c r="A35" s="808"/>
      <c r="B35" s="808"/>
      <c r="C35" s="808"/>
    </row>
    <row r="36" spans="1:10">
      <c r="A36" s="808"/>
      <c r="B36" s="808"/>
      <c r="C36" s="808"/>
    </row>
    <row r="37" spans="1:10">
      <c r="A37" s="808"/>
      <c r="B37" s="808"/>
      <c r="C37" s="808"/>
    </row>
    <row r="38" spans="1:10">
      <c r="A38" s="808"/>
      <c r="B38" s="808"/>
      <c r="C38" s="808"/>
    </row>
    <row r="39" spans="1:10">
      <c r="A39" s="808"/>
      <c r="B39" s="808"/>
      <c r="C39" s="808"/>
    </row>
    <row r="40" spans="1:10">
      <c r="A40" s="808"/>
      <c r="B40" s="808"/>
      <c r="C40" s="808"/>
    </row>
    <row r="41" spans="1:10">
      <c r="A41" s="759"/>
      <c r="B41" s="759"/>
      <c r="C41" s="759"/>
    </row>
    <row r="42" spans="1:10">
      <c r="A42" s="53"/>
      <c r="B42" s="53"/>
      <c r="C42" s="53"/>
    </row>
    <row r="43" spans="1:10">
      <c r="A43" s="791"/>
    </row>
    <row r="44" spans="1:10">
      <c r="A44" s="791"/>
    </row>
    <row r="45" spans="1:10">
      <c r="A45" s="791"/>
    </row>
    <row r="46" spans="1:10" s="810" customFormat="1" ht="15.75">
      <c r="A46" s="809"/>
      <c r="B46" s="809"/>
      <c r="C46" s="809"/>
      <c r="D46" s="52"/>
      <c r="E46" s="52"/>
      <c r="F46" s="49"/>
      <c r="G46" s="49"/>
      <c r="H46" s="52"/>
      <c r="I46" s="52"/>
      <c r="J46" s="49"/>
    </row>
    <row r="47" spans="1:10">
      <c r="A47" s="791"/>
    </row>
    <row r="48" spans="1:10">
      <c r="A48" s="759"/>
      <c r="B48" s="759"/>
      <c r="C48" s="759"/>
    </row>
    <row r="49" spans="1:10">
      <c r="A49" s="759"/>
      <c r="B49" s="759"/>
      <c r="C49" s="759"/>
    </row>
    <row r="50" spans="1:10">
      <c r="A50" s="759"/>
      <c r="B50" s="759"/>
      <c r="C50" s="759"/>
    </row>
    <row r="51" spans="1:10">
      <c r="A51" s="759"/>
      <c r="B51" s="759"/>
      <c r="C51" s="759"/>
    </row>
    <row r="52" spans="1:10">
      <c r="A52" s="759"/>
      <c r="B52" s="759"/>
      <c r="C52" s="759"/>
    </row>
    <row r="53" spans="1:10">
      <c r="A53" s="791"/>
    </row>
    <row r="54" spans="1:10">
      <c r="A54" s="791"/>
    </row>
    <row r="55" spans="1:10" ht="15.75">
      <c r="A55" s="791"/>
      <c r="J55" s="810"/>
    </row>
    <row r="56" spans="1:10">
      <c r="A56" s="791"/>
    </row>
    <row r="57" spans="1:10">
      <c r="A57" s="791"/>
    </row>
    <row r="58" spans="1:10">
      <c r="A58" s="791"/>
    </row>
    <row r="59" spans="1:10">
      <c r="A59" s="791"/>
    </row>
    <row r="60" spans="1:10">
      <c r="A60" s="791"/>
    </row>
    <row r="61" spans="1:10">
      <c r="A61" s="811"/>
      <c r="D61" s="759"/>
    </row>
    <row r="62" spans="1:10">
      <c r="A62" s="811"/>
      <c r="D62" s="759"/>
    </row>
    <row r="63" spans="1:10">
      <c r="A63" s="811"/>
      <c r="D63" s="759"/>
    </row>
    <row r="64" spans="1:10">
      <c r="A64" s="811"/>
      <c r="D64" s="759"/>
    </row>
    <row r="65" spans="1:4">
      <c r="A65" s="811"/>
      <c r="D65" s="759"/>
    </row>
    <row r="66" spans="1:4">
      <c r="A66" s="811"/>
      <c r="D66" s="759"/>
    </row>
    <row r="67" spans="1:4">
      <c r="A67" s="811"/>
      <c r="D67" s="759"/>
    </row>
    <row r="68" spans="1:4">
      <c r="A68" s="811"/>
      <c r="D68" s="759"/>
    </row>
    <row r="69" spans="1:4">
      <c r="A69" s="811"/>
      <c r="D69" s="759"/>
    </row>
    <row r="70" spans="1:4">
      <c r="A70" s="811"/>
      <c r="D70" s="759"/>
    </row>
    <row r="71" spans="1:4">
      <c r="A71" s="811"/>
      <c r="D71" s="759"/>
    </row>
    <row r="72" spans="1:4">
      <c r="A72" s="811"/>
      <c r="D72" s="759"/>
    </row>
    <row r="73" spans="1:4">
      <c r="A73" s="811"/>
      <c r="D73" s="759"/>
    </row>
    <row r="74" spans="1:4">
      <c r="A74" s="811"/>
      <c r="D74" s="759"/>
    </row>
    <row r="75" spans="1:4">
      <c r="A75" s="811"/>
      <c r="D75" s="759"/>
    </row>
    <row r="76" spans="1:4">
      <c r="A76" s="811"/>
      <c r="D76" s="759"/>
    </row>
    <row r="77" spans="1:4">
      <c r="A77" s="811"/>
      <c r="D77" s="759"/>
    </row>
    <row r="78" spans="1:4">
      <c r="A78" s="811"/>
      <c r="D78" s="759"/>
    </row>
    <row r="79" spans="1:4">
      <c r="A79" s="811"/>
      <c r="D79" s="759"/>
    </row>
    <row r="80" spans="1:4">
      <c r="A80" s="811"/>
      <c r="D80" s="759"/>
    </row>
    <row r="81" spans="1:4">
      <c r="A81" s="811"/>
      <c r="D81" s="759"/>
    </row>
    <row r="82" spans="1:4">
      <c r="A82" s="811"/>
      <c r="D82" s="759"/>
    </row>
    <row r="83" spans="1:4">
      <c r="A83" s="811"/>
      <c r="D83" s="759"/>
    </row>
    <row r="84" spans="1:4">
      <c r="A84" s="811"/>
      <c r="D84" s="759"/>
    </row>
    <row r="85" spans="1:4">
      <c r="A85" s="811"/>
      <c r="D85" s="759"/>
    </row>
    <row r="86" spans="1:4">
      <c r="A86" s="811"/>
      <c r="D86" s="759"/>
    </row>
    <row r="87" spans="1:4">
      <c r="A87" s="811"/>
      <c r="D87" s="759"/>
    </row>
    <row r="88" spans="1:4">
      <c r="A88" s="811"/>
      <c r="D88" s="759"/>
    </row>
    <row r="89" spans="1:4">
      <c r="A89" s="811"/>
      <c r="D89" s="759"/>
    </row>
    <row r="90" spans="1:4">
      <c r="A90" s="811"/>
      <c r="D90" s="759"/>
    </row>
    <row r="91" spans="1:4">
      <c r="A91" s="811"/>
      <c r="D91" s="759"/>
    </row>
    <row r="92" spans="1:4">
      <c r="A92" s="811"/>
      <c r="D92" s="759"/>
    </row>
    <row r="93" spans="1:4">
      <c r="A93" s="811"/>
      <c r="D93" s="759"/>
    </row>
    <row r="94" spans="1:4">
      <c r="A94" s="812"/>
      <c r="D94" s="759"/>
    </row>
    <row r="95" spans="1:4">
      <c r="A95" s="812"/>
      <c r="D95" s="759"/>
    </row>
    <row r="96" spans="1:4">
      <c r="A96" s="812"/>
      <c r="D96" s="759"/>
    </row>
  </sheetData>
  <mergeCells count="1">
    <mergeCell ref="C1:I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unka22"/>
  <dimension ref="A1:P209"/>
  <sheetViews>
    <sheetView workbookViewId="0">
      <selection sqref="A1:N103"/>
    </sheetView>
  </sheetViews>
  <sheetFormatPr defaultRowHeight="12.75"/>
  <cols>
    <col min="1" max="1" width="26.7109375" customWidth="1"/>
    <col min="2" max="2" width="12.28515625" customWidth="1"/>
    <col min="3" max="4" width="8.42578125" customWidth="1"/>
    <col min="6" max="14" width="8.42578125" customWidth="1"/>
    <col min="15" max="15" width="11.7109375" customWidth="1"/>
  </cols>
  <sheetData>
    <row r="1" spans="1:16" ht="13.5" thickBot="1"/>
    <row r="2" spans="1:16" ht="29.25" customHeight="1" thickBot="1">
      <c r="A2" s="876" t="s">
        <v>437</v>
      </c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8"/>
    </row>
    <row r="3" spans="1:16">
      <c r="A3" s="244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245"/>
    </row>
    <row r="4" spans="1:16" ht="13.5" thickBot="1">
      <c r="A4" s="246" t="s">
        <v>149</v>
      </c>
      <c r="B4" s="247"/>
      <c r="C4" s="248"/>
      <c r="D4" s="248"/>
      <c r="E4" s="248"/>
      <c r="F4" s="247"/>
      <c r="G4" s="249"/>
      <c r="H4" s="249"/>
      <c r="I4" s="250"/>
      <c r="J4" s="251"/>
      <c r="K4" s="251"/>
      <c r="L4" s="252"/>
      <c r="M4" s="251"/>
      <c r="N4" s="253"/>
    </row>
    <row r="5" spans="1:16">
      <c r="A5" s="27" t="s">
        <v>34</v>
      </c>
      <c r="B5" s="30" t="s">
        <v>1</v>
      </c>
      <c r="C5" s="28" t="s">
        <v>35</v>
      </c>
      <c r="D5" s="28" t="s">
        <v>36</v>
      </c>
      <c r="E5" s="28" t="s">
        <v>37</v>
      </c>
      <c r="F5" s="28" t="s">
        <v>38</v>
      </c>
      <c r="G5" s="28" t="s">
        <v>39</v>
      </c>
      <c r="H5" s="28" t="s">
        <v>40</v>
      </c>
      <c r="I5" s="28" t="s">
        <v>41</v>
      </c>
      <c r="J5" s="28" t="s">
        <v>50</v>
      </c>
      <c r="K5" s="29" t="s">
        <v>51</v>
      </c>
      <c r="L5" s="28" t="s">
        <v>52</v>
      </c>
      <c r="M5" s="28" t="s">
        <v>53</v>
      </c>
      <c r="N5" s="30" t="s">
        <v>54</v>
      </c>
    </row>
    <row r="6" spans="1:16" ht="13.5" thickBot="1">
      <c r="A6" s="31" t="s">
        <v>42</v>
      </c>
      <c r="B6" s="33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6">
      <c r="A7" s="34"/>
      <c r="B7" s="36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</row>
    <row r="8" spans="1:16">
      <c r="A8" s="37" t="s">
        <v>349</v>
      </c>
      <c r="B8" s="369">
        <f>'1.sz. melléklet'!B5</f>
        <v>70390</v>
      </c>
      <c r="C8" s="370">
        <f>$B8/12</f>
        <v>5865.833333333333</v>
      </c>
      <c r="D8" s="370">
        <f t="shared" ref="D8:N8" si="0">$B8/12</f>
        <v>5865.833333333333</v>
      </c>
      <c r="E8" s="370">
        <f t="shared" si="0"/>
        <v>5865.833333333333</v>
      </c>
      <c r="F8" s="370">
        <f t="shared" si="0"/>
        <v>5865.833333333333</v>
      </c>
      <c r="G8" s="370">
        <f t="shared" si="0"/>
        <v>5865.833333333333</v>
      </c>
      <c r="H8" s="370">
        <f t="shared" si="0"/>
        <v>5865.833333333333</v>
      </c>
      <c r="I8" s="370">
        <f t="shared" si="0"/>
        <v>5865.833333333333</v>
      </c>
      <c r="J8" s="370">
        <f t="shared" si="0"/>
        <v>5865.833333333333</v>
      </c>
      <c r="K8" s="370">
        <f t="shared" si="0"/>
        <v>5865.833333333333</v>
      </c>
      <c r="L8" s="370">
        <f t="shared" si="0"/>
        <v>5865.833333333333</v>
      </c>
      <c r="M8" s="370">
        <f t="shared" si="0"/>
        <v>5865.833333333333</v>
      </c>
      <c r="N8" s="371">
        <f t="shared" si="0"/>
        <v>5865.833333333333</v>
      </c>
      <c r="O8" s="255"/>
      <c r="P8" s="348"/>
    </row>
    <row r="9" spans="1:16">
      <c r="A9" s="37" t="s">
        <v>204</v>
      </c>
      <c r="B9" s="372">
        <f>'1.sz. melléklet'!B4</f>
        <v>513900</v>
      </c>
      <c r="C9" s="373">
        <v>3000</v>
      </c>
      <c r="D9" s="373">
        <v>3000</v>
      </c>
      <c r="E9" s="373">
        <v>3000</v>
      </c>
      <c r="F9" s="373">
        <v>200000</v>
      </c>
      <c r="G9" s="373">
        <v>6450</v>
      </c>
      <c r="H9" s="373">
        <v>3000</v>
      </c>
      <c r="I9" s="373">
        <v>3000</v>
      </c>
      <c r="J9" s="373">
        <v>3000</v>
      </c>
      <c r="K9" s="373">
        <v>200000</v>
      </c>
      <c r="L9" s="373">
        <v>6450</v>
      </c>
      <c r="M9" s="373">
        <v>3000</v>
      </c>
      <c r="N9" s="374">
        <v>80000</v>
      </c>
      <c r="O9" s="255"/>
      <c r="P9" s="348"/>
    </row>
    <row r="10" spans="1:16">
      <c r="A10" s="37" t="s">
        <v>370</v>
      </c>
      <c r="B10" s="372">
        <f>'5. sz.melléklet'!D13</f>
        <v>113826</v>
      </c>
      <c r="C10" s="373">
        <f>$B10/12</f>
        <v>9485.5</v>
      </c>
      <c r="D10" s="373">
        <f t="shared" ref="D10:N10" si="1">$B10/12</f>
        <v>9485.5</v>
      </c>
      <c r="E10" s="373">
        <f>$B10/12</f>
        <v>9485.5</v>
      </c>
      <c r="F10" s="373">
        <f t="shared" si="1"/>
        <v>9485.5</v>
      </c>
      <c r="G10" s="373">
        <f t="shared" si="1"/>
        <v>9485.5</v>
      </c>
      <c r="H10" s="373">
        <f t="shared" si="1"/>
        <v>9485.5</v>
      </c>
      <c r="I10" s="373">
        <f t="shared" si="1"/>
        <v>9485.5</v>
      </c>
      <c r="J10" s="373">
        <f t="shared" si="1"/>
        <v>9485.5</v>
      </c>
      <c r="K10" s="373">
        <f t="shared" si="1"/>
        <v>9485.5</v>
      </c>
      <c r="L10" s="373">
        <f t="shared" si="1"/>
        <v>9485.5</v>
      </c>
      <c r="M10" s="373">
        <f t="shared" si="1"/>
        <v>9485.5</v>
      </c>
      <c r="N10" s="374">
        <f t="shared" si="1"/>
        <v>9485.5</v>
      </c>
      <c r="O10" s="255"/>
      <c r="P10" s="348"/>
    </row>
    <row r="11" spans="1:16">
      <c r="A11" s="37" t="s">
        <v>114</v>
      </c>
      <c r="B11" s="372">
        <f>'1.sz. melléklet'!B8</f>
        <v>38400</v>
      </c>
      <c r="C11" s="373"/>
      <c r="D11" s="373">
        <v>400</v>
      </c>
      <c r="E11" s="373">
        <v>14000</v>
      </c>
      <c r="F11" s="373"/>
      <c r="G11" s="373">
        <v>3000</v>
      </c>
      <c r="H11" s="373">
        <v>3000</v>
      </c>
      <c r="I11" s="373">
        <v>13000</v>
      </c>
      <c r="J11" s="373">
        <v>5000</v>
      </c>
      <c r="K11" s="373"/>
      <c r="L11" s="373"/>
      <c r="M11" s="373"/>
      <c r="N11" s="374"/>
      <c r="O11" s="255"/>
      <c r="P11" s="348"/>
    </row>
    <row r="12" spans="1:16">
      <c r="A12" s="37" t="s">
        <v>371</v>
      </c>
      <c r="B12" s="372">
        <f>'5. sz.melléklet'!D20+'5. sz.melléklet'!D29</f>
        <v>43367</v>
      </c>
      <c r="C12" s="373">
        <f>9455/12+1080</f>
        <v>1867.9166666666665</v>
      </c>
      <c r="D12" s="373">
        <f>788+17+5600</f>
        <v>6405</v>
      </c>
      <c r="E12" s="373">
        <f>787+1500+8057</f>
        <v>10344</v>
      </c>
      <c r="F12" s="373">
        <f>788+1080</f>
        <v>1868</v>
      </c>
      <c r="G12" s="373">
        <f>788</f>
        <v>788</v>
      </c>
      <c r="H12" s="373">
        <f>788</f>
        <v>788</v>
      </c>
      <c r="I12" s="373">
        <f>788+1080+6459</f>
        <v>8327</v>
      </c>
      <c r="J12" s="373">
        <f>788+1500</f>
        <v>2288</v>
      </c>
      <c r="K12" s="373">
        <f>788+6459</f>
        <v>7247</v>
      </c>
      <c r="L12" s="373">
        <f>788+1080</f>
        <v>1868</v>
      </c>
      <c r="M12" s="373">
        <f>788</f>
        <v>788</v>
      </c>
      <c r="N12" s="374">
        <v>788</v>
      </c>
      <c r="O12" s="255"/>
      <c r="P12" s="348"/>
    </row>
    <row r="13" spans="1:16">
      <c r="A13" s="37" t="s">
        <v>5</v>
      </c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  <c r="O13" s="255"/>
      <c r="P13" s="348"/>
    </row>
    <row r="14" spans="1:16">
      <c r="A14" s="37" t="s">
        <v>49</v>
      </c>
      <c r="B14" s="372">
        <f>'1.sz. melléklet'!B11-100000</f>
        <v>280681</v>
      </c>
      <c r="C14" s="373">
        <f>B14/3</f>
        <v>93560.333333333328</v>
      </c>
      <c r="D14" s="373">
        <v>93560</v>
      </c>
      <c r="E14" s="373">
        <v>93561</v>
      </c>
      <c r="F14" s="373"/>
      <c r="G14" s="373"/>
      <c r="H14" s="373"/>
      <c r="I14" s="373"/>
      <c r="J14" s="373"/>
      <c r="K14" s="373"/>
      <c r="L14" s="373"/>
      <c r="M14" s="373"/>
      <c r="N14" s="374"/>
      <c r="O14" s="255"/>
      <c r="P14" s="348"/>
    </row>
    <row r="15" spans="1:16" ht="13.5" thickBot="1">
      <c r="A15" s="740" t="s">
        <v>522</v>
      </c>
      <c r="B15" s="375">
        <v>100000</v>
      </c>
      <c r="C15" s="376"/>
      <c r="D15" s="376"/>
      <c r="E15" s="376"/>
      <c r="F15" s="376">
        <v>35000</v>
      </c>
      <c r="G15" s="376"/>
      <c r="H15" s="376"/>
      <c r="I15" s="376">
        <v>35000</v>
      </c>
      <c r="J15" s="376"/>
      <c r="K15" s="376"/>
      <c r="L15" s="376"/>
      <c r="M15" s="376">
        <v>30000</v>
      </c>
      <c r="N15" s="375"/>
      <c r="O15" s="255"/>
      <c r="P15" s="348"/>
    </row>
    <row r="16" spans="1:16" ht="13.5" thickBot="1">
      <c r="A16" s="39" t="s">
        <v>20</v>
      </c>
      <c r="B16" s="377">
        <f>SUM(B8:B15)</f>
        <v>1160564</v>
      </c>
      <c r="C16" s="378">
        <f>SUM(C8:C15)</f>
        <v>113779.58333333333</v>
      </c>
      <c r="D16" s="378">
        <f t="shared" ref="D16:N16" si="2">SUM(D8:D15)</f>
        <v>118716.33333333333</v>
      </c>
      <c r="E16" s="378">
        <f t="shared" si="2"/>
        <v>136256.33333333331</v>
      </c>
      <c r="F16" s="378">
        <f t="shared" si="2"/>
        <v>252219.33333333334</v>
      </c>
      <c r="G16" s="378">
        <f t="shared" si="2"/>
        <v>25589.333333333332</v>
      </c>
      <c r="H16" s="378">
        <f t="shared" si="2"/>
        <v>22139.333333333332</v>
      </c>
      <c r="I16" s="378">
        <f t="shared" si="2"/>
        <v>74678.333333333328</v>
      </c>
      <c r="J16" s="378">
        <f t="shared" si="2"/>
        <v>25639.333333333332</v>
      </c>
      <c r="K16" s="378">
        <f t="shared" si="2"/>
        <v>222598.33333333334</v>
      </c>
      <c r="L16" s="378">
        <f t="shared" si="2"/>
        <v>23669.333333333332</v>
      </c>
      <c r="M16" s="378">
        <f t="shared" si="2"/>
        <v>49139.333333333328</v>
      </c>
      <c r="N16" s="378">
        <f t="shared" si="2"/>
        <v>96139.333333333328</v>
      </c>
      <c r="O16" s="255"/>
      <c r="P16" s="348"/>
    </row>
    <row r="17" spans="1:16">
      <c r="A17" s="40"/>
      <c r="B17" s="379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79"/>
      <c r="O17" s="255"/>
      <c r="P17" s="348"/>
    </row>
    <row r="18" spans="1:16">
      <c r="A18" s="41" t="s">
        <v>43</v>
      </c>
      <c r="B18" s="371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1"/>
      <c r="O18" s="255"/>
      <c r="P18" s="348"/>
    </row>
    <row r="19" spans="1:16">
      <c r="A19" s="42"/>
      <c r="B19" s="371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1"/>
      <c r="O19" s="255"/>
      <c r="P19" s="348"/>
    </row>
    <row r="20" spans="1:16">
      <c r="A20" s="37" t="s">
        <v>44</v>
      </c>
      <c r="B20" s="369">
        <f>'6. sz.melléklet'!C41+'6. sz.melléklet'!D41+'6. sz.melléklet'!E41+'6. sz.melléklet'!I41</f>
        <v>230891</v>
      </c>
      <c r="C20" s="370">
        <f>SUM(B20)/12</f>
        <v>19240.916666666668</v>
      </c>
      <c r="D20" s="370">
        <f>SUM(B20)/12</f>
        <v>19240.916666666668</v>
      </c>
      <c r="E20" s="370">
        <v>19528</v>
      </c>
      <c r="F20" s="370">
        <v>18945</v>
      </c>
      <c r="G20" s="370">
        <f>18903+2464</f>
        <v>21367</v>
      </c>
      <c r="H20" s="370">
        <v>18903</v>
      </c>
      <c r="I20" s="370">
        <v>18903</v>
      </c>
      <c r="J20" s="370">
        <v>18903</v>
      </c>
      <c r="K20" s="370">
        <v>18903</v>
      </c>
      <c r="L20" s="370">
        <v>18903</v>
      </c>
      <c r="M20" s="370">
        <v>18903</v>
      </c>
      <c r="N20" s="370">
        <v>18901</v>
      </c>
      <c r="O20" s="255"/>
      <c r="P20" s="348"/>
    </row>
    <row r="21" spans="1:16">
      <c r="A21" s="37" t="s">
        <v>45</v>
      </c>
      <c r="B21" s="369">
        <f>'6. sz.melléklet'!G41</f>
        <v>144218</v>
      </c>
      <c r="C21" s="370"/>
      <c r="D21" s="370"/>
      <c r="E21" s="370"/>
      <c r="F21" s="370">
        <f>SUM(B21/9)</f>
        <v>16024.222222222223</v>
      </c>
      <c r="G21" s="370">
        <f>SUM(B21/9)</f>
        <v>16024.222222222223</v>
      </c>
      <c r="H21" s="370">
        <v>16026</v>
      </c>
      <c r="I21" s="370">
        <v>16024</v>
      </c>
      <c r="J21" s="370">
        <v>16024</v>
      </c>
      <c r="K21" s="370">
        <v>16024</v>
      </c>
      <c r="L21" s="370">
        <v>16024</v>
      </c>
      <c r="M21" s="370">
        <v>16024</v>
      </c>
      <c r="N21" s="371">
        <v>16024</v>
      </c>
      <c r="O21" s="255"/>
      <c r="P21" s="348"/>
    </row>
    <row r="22" spans="1:16">
      <c r="A22" s="37" t="s">
        <v>137</v>
      </c>
      <c r="B22" s="369">
        <f>'6. sz.melléklet'!H41</f>
        <v>35785</v>
      </c>
      <c r="C22" s="370"/>
      <c r="D22" s="370"/>
      <c r="E22" s="370">
        <v>3578</v>
      </c>
      <c r="F22" s="370">
        <v>3578</v>
      </c>
      <c r="G22" s="370">
        <v>3583</v>
      </c>
      <c r="H22" s="370">
        <v>3578</v>
      </c>
      <c r="I22" s="370">
        <v>3578</v>
      </c>
      <c r="J22" s="370">
        <v>3578</v>
      </c>
      <c r="K22" s="370">
        <v>3578</v>
      </c>
      <c r="L22" s="370">
        <v>3578</v>
      </c>
      <c r="M22" s="370">
        <v>3578</v>
      </c>
      <c r="N22" s="370">
        <v>3578</v>
      </c>
      <c r="O22" s="255"/>
      <c r="P22" s="348"/>
    </row>
    <row r="23" spans="1:16">
      <c r="A23" s="37" t="s">
        <v>260</v>
      </c>
      <c r="B23" s="369">
        <f>'6. sz.melléklet'!F41</f>
        <v>44250</v>
      </c>
      <c r="C23" s="370">
        <v>3688</v>
      </c>
      <c r="D23" s="370">
        <v>3688</v>
      </c>
      <c r="E23" s="370">
        <v>3688</v>
      </c>
      <c r="F23" s="370">
        <v>3688</v>
      </c>
      <c r="G23" s="370">
        <v>3688</v>
      </c>
      <c r="H23" s="370">
        <v>3688</v>
      </c>
      <c r="I23" s="370">
        <v>3687</v>
      </c>
      <c r="J23" s="370">
        <v>3687</v>
      </c>
      <c r="K23" s="370">
        <v>3687</v>
      </c>
      <c r="L23" s="370">
        <v>3687</v>
      </c>
      <c r="M23" s="370">
        <v>3687</v>
      </c>
      <c r="N23" s="370">
        <v>3687</v>
      </c>
      <c r="O23" s="255"/>
      <c r="P23" s="348"/>
    </row>
    <row r="24" spans="1:16">
      <c r="A24" s="37" t="s">
        <v>372</v>
      </c>
      <c r="B24" s="369">
        <f>'6. sz.melléklet'!J41</f>
        <v>1750</v>
      </c>
      <c r="C24" s="370"/>
      <c r="D24" s="370"/>
      <c r="E24" s="370">
        <v>1000</v>
      </c>
      <c r="F24" s="370"/>
      <c r="G24" s="370"/>
      <c r="H24" s="370">
        <v>1000</v>
      </c>
      <c r="I24" s="370"/>
      <c r="J24" s="370"/>
      <c r="K24" s="370"/>
      <c r="L24" s="370"/>
      <c r="M24" s="370"/>
      <c r="N24" s="371"/>
      <c r="O24" s="255"/>
      <c r="P24" s="348"/>
    </row>
    <row r="25" spans="1:16">
      <c r="A25" s="37" t="s">
        <v>46</v>
      </c>
      <c r="B25" s="369">
        <f>'1.sz. melléklet'!B25+'1.sz. melléklet'!B26</f>
        <v>244256</v>
      </c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1">
        <f>'6. sz.melléklet'!K39+'6. sz.melléklet'!L39</f>
        <v>244256</v>
      </c>
      <c r="O25" s="255"/>
      <c r="P25" s="348"/>
    </row>
    <row r="26" spans="1:16" ht="13.5" thickBot="1">
      <c r="A26" s="45" t="s">
        <v>139</v>
      </c>
      <c r="B26" s="381">
        <f>'6. sz.melléklet'!M41</f>
        <v>459414</v>
      </c>
      <c r="C26" s="382">
        <f>SUM(C40+C57+C75+C92)+118-76</f>
        <v>29950</v>
      </c>
      <c r="D26" s="382">
        <f>SUM(D40+D57+D75+D92)+100000+119-76</f>
        <v>129951</v>
      </c>
      <c r="E26" s="382">
        <f>SUM(E40+E57+E75+E92)+118-76</f>
        <v>29950</v>
      </c>
      <c r="F26" s="382">
        <f>SUM(F40+F57+F75+F92)+119-76</f>
        <v>29951</v>
      </c>
      <c r="G26" s="382">
        <f>G40+G57+G75+G92+118-76</f>
        <v>29951</v>
      </c>
      <c r="H26" s="382">
        <f>H40+H57+H75+H92+119-76</f>
        <v>29952</v>
      </c>
      <c r="I26" s="382">
        <f>I40+I57+I75+I92+118-76</f>
        <v>29951</v>
      </c>
      <c r="J26" s="382">
        <f>J40+J57+J75+J92+119-76</f>
        <v>29952</v>
      </c>
      <c r="K26" s="382">
        <f>K40+K57+K75+K92+118-76</f>
        <v>29951</v>
      </c>
      <c r="L26" s="382">
        <f>L40+L57+L75+L92+119-76</f>
        <v>29952</v>
      </c>
      <c r="M26" s="382">
        <f>M40+M57+M75+M92+118-76</f>
        <v>29951</v>
      </c>
      <c r="N26" s="382">
        <f>SUM(N40+N57+N75+N92)+117-74</f>
        <v>29952</v>
      </c>
      <c r="O26" s="255"/>
      <c r="P26" s="348"/>
    </row>
    <row r="27" spans="1:16" ht="13.5" thickBot="1">
      <c r="A27" s="43" t="s">
        <v>47</v>
      </c>
      <c r="B27" s="383">
        <f>SUM(B20:B26)</f>
        <v>1160564</v>
      </c>
      <c r="C27" s="384">
        <f>SUM(C20:C26)</f>
        <v>52878.916666666672</v>
      </c>
      <c r="D27" s="384">
        <f>SUM(D20:D26)</f>
        <v>152879.91666666666</v>
      </c>
      <c r="E27" s="384">
        <f t="shared" ref="E27:M27" si="3">SUM(E20:E26)</f>
        <v>57744</v>
      </c>
      <c r="F27" s="384">
        <f t="shared" si="3"/>
        <v>72186.222222222219</v>
      </c>
      <c r="G27" s="384">
        <f t="shared" si="3"/>
        <v>74613.222222222219</v>
      </c>
      <c r="H27" s="384">
        <f t="shared" si="3"/>
        <v>73147</v>
      </c>
      <c r="I27" s="384">
        <f t="shared" si="3"/>
        <v>72143</v>
      </c>
      <c r="J27" s="384">
        <f t="shared" si="3"/>
        <v>72144</v>
      </c>
      <c r="K27" s="384">
        <f t="shared" si="3"/>
        <v>72143</v>
      </c>
      <c r="L27" s="384">
        <f t="shared" si="3"/>
        <v>72144</v>
      </c>
      <c r="M27" s="384">
        <f t="shared" si="3"/>
        <v>72143</v>
      </c>
      <c r="N27" s="383">
        <f>SUM(N20:N26)</f>
        <v>316398</v>
      </c>
      <c r="O27" s="255"/>
      <c r="P27" s="348"/>
    </row>
    <row r="28" spans="1:16" ht="13.5" thickBot="1">
      <c r="A28" s="44"/>
      <c r="B28" s="385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5"/>
      <c r="O28" s="255"/>
      <c r="P28" s="348"/>
    </row>
    <row r="29" spans="1:16" ht="13.5" thickBot="1">
      <c r="A29" s="43" t="s">
        <v>48</v>
      </c>
      <c r="B29" s="387">
        <f>B27-B16</f>
        <v>0</v>
      </c>
      <c r="C29" s="388">
        <f>C16-C27</f>
        <v>60900.666666666657</v>
      </c>
      <c r="D29" s="388">
        <f t="shared" ref="D29:N29" si="4">D16-D27</f>
        <v>-34163.583333333328</v>
      </c>
      <c r="E29" s="388">
        <f t="shared" si="4"/>
        <v>78512.333333333314</v>
      </c>
      <c r="F29" s="388">
        <f t="shared" si="4"/>
        <v>180033.11111111112</v>
      </c>
      <c r="G29" s="388">
        <f t="shared" si="4"/>
        <v>-49023.888888888891</v>
      </c>
      <c r="H29" s="388">
        <f t="shared" si="4"/>
        <v>-51007.666666666672</v>
      </c>
      <c r="I29" s="388">
        <f t="shared" si="4"/>
        <v>2535.3333333333285</v>
      </c>
      <c r="J29" s="388">
        <f t="shared" si="4"/>
        <v>-46504.666666666672</v>
      </c>
      <c r="K29" s="388">
        <f t="shared" si="4"/>
        <v>150455.33333333334</v>
      </c>
      <c r="L29" s="388">
        <f t="shared" si="4"/>
        <v>-48474.666666666672</v>
      </c>
      <c r="M29" s="388">
        <f t="shared" si="4"/>
        <v>-23003.666666666672</v>
      </c>
      <c r="N29" s="387">
        <f t="shared" si="4"/>
        <v>-220258.66666666669</v>
      </c>
      <c r="O29" s="255"/>
      <c r="P29" s="348"/>
    </row>
    <row r="30" spans="1:16">
      <c r="A30" s="182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37"/>
      <c r="O30" s="255"/>
      <c r="P30" s="348"/>
    </row>
    <row r="31" spans="1:16" s="257" customFormat="1">
      <c r="A31" s="256" t="s">
        <v>78</v>
      </c>
      <c r="B31" s="389"/>
      <c r="C31" s="389">
        <f>C16-C27</f>
        <v>60900.666666666657</v>
      </c>
      <c r="D31" s="389">
        <f>C31+D16-D27</f>
        <v>26737.083333333343</v>
      </c>
      <c r="E31" s="389">
        <f t="shared" ref="E31:N31" si="5">D31+E16-E27</f>
        <v>105249.41666666666</v>
      </c>
      <c r="F31" s="389">
        <f t="shared" si="5"/>
        <v>285282.52777777775</v>
      </c>
      <c r="G31" s="389">
        <f t="shared" si="5"/>
        <v>236258.63888888885</v>
      </c>
      <c r="H31" s="389">
        <f t="shared" si="5"/>
        <v>185250.97222222219</v>
      </c>
      <c r="I31" s="389">
        <f t="shared" si="5"/>
        <v>187786.3055555555</v>
      </c>
      <c r="J31" s="389">
        <f t="shared" si="5"/>
        <v>141281.63888888885</v>
      </c>
      <c r="K31" s="389">
        <f t="shared" si="5"/>
        <v>291736.97222222219</v>
      </c>
      <c r="L31" s="389">
        <f t="shared" si="5"/>
        <v>243262.3055555555</v>
      </c>
      <c r="M31" s="389">
        <f t="shared" si="5"/>
        <v>220258.63888888882</v>
      </c>
      <c r="N31" s="390">
        <f t="shared" si="5"/>
        <v>-2.7777777868323028E-2</v>
      </c>
      <c r="O31" s="255"/>
      <c r="P31" s="348"/>
    </row>
    <row r="32" spans="1:16">
      <c r="A32" s="182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37"/>
      <c r="O32" s="255"/>
      <c r="P32" s="348"/>
    </row>
    <row r="33" spans="1:16" hidden="1">
      <c r="A33" s="182"/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37"/>
      <c r="O33" s="255"/>
    </row>
    <row r="34" spans="1:16" ht="13.5" thickBot="1">
      <c r="A34" s="246" t="s">
        <v>32</v>
      </c>
      <c r="B34" s="247"/>
      <c r="C34" s="248"/>
      <c r="D34" s="248"/>
      <c r="E34" s="248"/>
      <c r="F34" s="247"/>
      <c r="G34" s="249"/>
      <c r="H34" s="249"/>
      <c r="I34" s="250"/>
      <c r="J34" s="251"/>
      <c r="K34" s="251" t="s">
        <v>0</v>
      </c>
      <c r="L34" s="252"/>
      <c r="M34" s="251"/>
      <c r="N34" s="253"/>
      <c r="O34" s="255"/>
    </row>
    <row r="35" spans="1:16">
      <c r="A35" s="27" t="s">
        <v>34</v>
      </c>
      <c r="B35" s="30" t="s">
        <v>1</v>
      </c>
      <c r="C35" s="28" t="s">
        <v>35</v>
      </c>
      <c r="D35" s="28" t="s">
        <v>36</v>
      </c>
      <c r="E35" s="28" t="s">
        <v>37</v>
      </c>
      <c r="F35" s="28" t="s">
        <v>38</v>
      </c>
      <c r="G35" s="28" t="s">
        <v>39</v>
      </c>
      <c r="H35" s="28" t="s">
        <v>40</v>
      </c>
      <c r="I35" s="28" t="s">
        <v>41</v>
      </c>
      <c r="J35" s="28" t="s">
        <v>50</v>
      </c>
      <c r="K35" s="29" t="s">
        <v>51</v>
      </c>
      <c r="L35" s="28" t="s">
        <v>52</v>
      </c>
      <c r="M35" s="28" t="s">
        <v>53</v>
      </c>
      <c r="N35" s="30" t="s">
        <v>54</v>
      </c>
      <c r="O35" s="255"/>
    </row>
    <row r="36" spans="1:16" ht="13.5" thickBot="1">
      <c r="A36" s="31" t="s">
        <v>42</v>
      </c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3"/>
      <c r="O36" s="255"/>
    </row>
    <row r="37" spans="1:16" ht="8.25" customHeight="1">
      <c r="A37" s="34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255"/>
    </row>
    <row r="38" spans="1:16">
      <c r="A38" s="570" t="s">
        <v>204</v>
      </c>
      <c r="B38" s="36">
        <f>'13.sz.melléklet'!C13</f>
        <v>100</v>
      </c>
      <c r="C38" s="35">
        <f>SUM(B38/12)</f>
        <v>8.3333333333333339</v>
      </c>
      <c r="D38" s="35">
        <v>8</v>
      </c>
      <c r="E38" s="35">
        <v>9</v>
      </c>
      <c r="F38" s="35">
        <v>8</v>
      </c>
      <c r="G38" s="35">
        <v>8</v>
      </c>
      <c r="H38" s="35">
        <v>9</v>
      </c>
      <c r="I38" s="35">
        <v>8</v>
      </c>
      <c r="J38" s="35">
        <v>8</v>
      </c>
      <c r="K38" s="35">
        <v>9</v>
      </c>
      <c r="L38" s="35">
        <v>8</v>
      </c>
      <c r="M38" s="35">
        <v>8</v>
      </c>
      <c r="N38" s="35">
        <v>9</v>
      </c>
      <c r="O38" s="255"/>
      <c r="P38" s="348"/>
    </row>
    <row r="39" spans="1:16">
      <c r="A39" s="37" t="s">
        <v>349</v>
      </c>
      <c r="B39" s="369">
        <f>'13.sz.melléklet'!D13</f>
        <v>14582</v>
      </c>
      <c r="C39" s="370">
        <f>SUM(B39)/12</f>
        <v>1215.1666666666667</v>
      </c>
      <c r="D39" s="370">
        <f>SUM(B39/12)</f>
        <v>1215.1666666666667</v>
      </c>
      <c r="E39" s="370">
        <v>1215</v>
      </c>
      <c r="F39" s="370">
        <v>1215</v>
      </c>
      <c r="G39" s="370">
        <v>1215</v>
      </c>
      <c r="H39" s="370">
        <v>1216</v>
      </c>
      <c r="I39" s="370">
        <v>1216</v>
      </c>
      <c r="J39" s="370">
        <v>1215</v>
      </c>
      <c r="K39" s="370">
        <v>1215</v>
      </c>
      <c r="L39" s="370">
        <v>1215</v>
      </c>
      <c r="M39" s="370">
        <v>1215</v>
      </c>
      <c r="N39" s="371">
        <v>1215</v>
      </c>
      <c r="O39" s="255"/>
      <c r="P39" s="348"/>
    </row>
    <row r="40" spans="1:16">
      <c r="A40" s="37" t="s">
        <v>353</v>
      </c>
      <c r="B40" s="372">
        <f>'13.sz.melléklet'!E13</f>
        <v>114505</v>
      </c>
      <c r="C40" s="373">
        <v>9542</v>
      </c>
      <c r="D40" s="373">
        <v>9542</v>
      </c>
      <c r="E40" s="373">
        <v>9542</v>
      </c>
      <c r="F40" s="373">
        <v>9542</v>
      </c>
      <c r="G40" s="373">
        <v>9542</v>
      </c>
      <c r="H40" s="373">
        <v>9542</v>
      </c>
      <c r="I40" s="373">
        <v>9542</v>
      </c>
      <c r="J40" s="373">
        <v>9542</v>
      </c>
      <c r="K40" s="373">
        <v>9542</v>
      </c>
      <c r="L40" s="373">
        <v>9542</v>
      </c>
      <c r="M40" s="373">
        <v>9542</v>
      </c>
      <c r="N40" s="373">
        <v>9542</v>
      </c>
      <c r="O40" s="255"/>
      <c r="P40" s="348"/>
    </row>
    <row r="41" spans="1:16" ht="13.5" thickBot="1">
      <c r="A41" s="38"/>
      <c r="B41" s="375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5"/>
      <c r="O41" s="255"/>
      <c r="P41" s="348"/>
    </row>
    <row r="42" spans="1:16" ht="13.5" thickBot="1">
      <c r="A42" s="39" t="s">
        <v>20</v>
      </c>
      <c r="B42" s="377">
        <f>SUM(B38:B41)</f>
        <v>129187</v>
      </c>
      <c r="C42" s="378">
        <f>SUM(C38:C41)</f>
        <v>10765.5</v>
      </c>
      <c r="D42" s="378">
        <f t="shared" ref="D42:N42" si="6">SUM(D38:D41)</f>
        <v>10765.166666666666</v>
      </c>
      <c r="E42" s="378">
        <f t="shared" si="6"/>
        <v>10766</v>
      </c>
      <c r="F42" s="378">
        <f t="shared" si="6"/>
        <v>10765</v>
      </c>
      <c r="G42" s="378">
        <f t="shared" si="6"/>
        <v>10765</v>
      </c>
      <c r="H42" s="378">
        <f t="shared" si="6"/>
        <v>10767</v>
      </c>
      <c r="I42" s="378">
        <f t="shared" si="6"/>
        <v>10766</v>
      </c>
      <c r="J42" s="378">
        <f t="shared" si="6"/>
        <v>10765</v>
      </c>
      <c r="K42" s="378">
        <f t="shared" si="6"/>
        <v>10766</v>
      </c>
      <c r="L42" s="378">
        <f t="shared" si="6"/>
        <v>10765</v>
      </c>
      <c r="M42" s="378">
        <f t="shared" si="6"/>
        <v>10765</v>
      </c>
      <c r="N42" s="378">
        <f t="shared" si="6"/>
        <v>10766</v>
      </c>
      <c r="O42" s="255"/>
      <c r="P42" s="348"/>
    </row>
    <row r="43" spans="1:16" ht="6" customHeight="1">
      <c r="A43" s="40"/>
      <c r="B43" s="379"/>
      <c r="C43" s="380"/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79"/>
      <c r="O43" s="255"/>
      <c r="P43" s="348"/>
    </row>
    <row r="44" spans="1:16">
      <c r="A44" s="41" t="s">
        <v>43</v>
      </c>
      <c r="B44" s="371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  <c r="N44" s="371"/>
      <c r="O44" s="255"/>
      <c r="P44" s="348"/>
    </row>
    <row r="45" spans="1:16">
      <c r="A45" s="42" t="s">
        <v>137</v>
      </c>
      <c r="B45" s="371">
        <v>2340</v>
      </c>
      <c r="C45" s="370"/>
      <c r="D45" s="370"/>
      <c r="E45" s="370">
        <v>2000</v>
      </c>
      <c r="F45" s="370">
        <v>340</v>
      </c>
      <c r="G45" s="370"/>
      <c r="H45" s="370"/>
      <c r="I45" s="370"/>
      <c r="J45" s="370"/>
      <c r="K45" s="370"/>
      <c r="L45" s="370"/>
      <c r="M45" s="370"/>
      <c r="N45" s="371"/>
      <c r="O45" s="255"/>
      <c r="P45" s="348"/>
    </row>
    <row r="46" spans="1:16" ht="13.5" thickBot="1">
      <c r="A46" s="37" t="s">
        <v>44</v>
      </c>
      <c r="B46" s="369">
        <f>B42-B45</f>
        <v>126847</v>
      </c>
      <c r="C46" s="370">
        <f>SUM(B46)/12</f>
        <v>10570.583333333334</v>
      </c>
      <c r="D46" s="370">
        <f t="shared" ref="D46:N46" si="7">$B$46/12</f>
        <v>10570.583333333334</v>
      </c>
      <c r="E46" s="370">
        <f t="shared" si="7"/>
        <v>10570.583333333334</v>
      </c>
      <c r="F46" s="370">
        <f t="shared" si="7"/>
        <v>10570.583333333334</v>
      </c>
      <c r="G46" s="370">
        <f t="shared" si="7"/>
        <v>10570.583333333334</v>
      </c>
      <c r="H46" s="370">
        <f t="shared" si="7"/>
        <v>10570.583333333334</v>
      </c>
      <c r="I46" s="370">
        <f t="shared" si="7"/>
        <v>10570.583333333334</v>
      </c>
      <c r="J46" s="370">
        <f t="shared" si="7"/>
        <v>10570.583333333334</v>
      </c>
      <c r="K46" s="370">
        <f t="shared" si="7"/>
        <v>10570.583333333334</v>
      </c>
      <c r="L46" s="370">
        <f t="shared" si="7"/>
        <v>10570.583333333334</v>
      </c>
      <c r="M46" s="370">
        <f t="shared" si="7"/>
        <v>10570.583333333334</v>
      </c>
      <c r="N46" s="371">
        <f t="shared" si="7"/>
        <v>10570.583333333334</v>
      </c>
      <c r="O46" s="255"/>
      <c r="P46" s="348"/>
    </row>
    <row r="47" spans="1:16" ht="13.5" thickBot="1">
      <c r="A47" s="43" t="s">
        <v>47</v>
      </c>
      <c r="B47" s="383">
        <f>SUM(B45:B46)</f>
        <v>129187</v>
      </c>
      <c r="C47" s="384">
        <f t="shared" ref="C47:N47" si="8">SUM(C46:C46)</f>
        <v>10570.583333333334</v>
      </c>
      <c r="D47" s="384">
        <f t="shared" si="8"/>
        <v>10570.583333333334</v>
      </c>
      <c r="E47" s="384">
        <f>SUM(E45:E46)</f>
        <v>12570.583333333334</v>
      </c>
      <c r="F47" s="384">
        <f>SUM(F45:F46)</f>
        <v>10910.583333333334</v>
      </c>
      <c r="G47" s="384">
        <f t="shared" si="8"/>
        <v>10570.583333333334</v>
      </c>
      <c r="H47" s="384">
        <f t="shared" si="8"/>
        <v>10570.583333333334</v>
      </c>
      <c r="I47" s="384">
        <f t="shared" si="8"/>
        <v>10570.583333333334</v>
      </c>
      <c r="J47" s="384">
        <f t="shared" si="8"/>
        <v>10570.583333333334</v>
      </c>
      <c r="K47" s="384">
        <f t="shared" si="8"/>
        <v>10570.583333333334</v>
      </c>
      <c r="L47" s="384">
        <f t="shared" si="8"/>
        <v>10570.583333333334</v>
      </c>
      <c r="M47" s="384">
        <f t="shared" si="8"/>
        <v>10570.583333333334</v>
      </c>
      <c r="N47" s="383">
        <f t="shared" si="8"/>
        <v>10570.583333333334</v>
      </c>
      <c r="O47" s="255"/>
      <c r="P47" s="348"/>
    </row>
    <row r="48" spans="1:16" ht="13.5" thickBot="1">
      <c r="A48" s="44"/>
      <c r="B48" s="385"/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6"/>
      <c r="N48" s="385"/>
      <c r="O48" s="255"/>
      <c r="P48" s="348"/>
    </row>
    <row r="49" spans="1:16" ht="13.5" thickBot="1">
      <c r="A49" s="43" t="s">
        <v>48</v>
      </c>
      <c r="B49" s="387">
        <f>B47-B42</f>
        <v>0</v>
      </c>
      <c r="C49" s="388">
        <f t="shared" ref="C49:N49" si="9">C42-C47</f>
        <v>194.91666666666606</v>
      </c>
      <c r="D49" s="388">
        <f t="shared" si="9"/>
        <v>194.58333333333212</v>
      </c>
      <c r="E49" s="388">
        <f t="shared" si="9"/>
        <v>-1804.5833333333339</v>
      </c>
      <c r="F49" s="388">
        <f t="shared" si="9"/>
        <v>-145.58333333333394</v>
      </c>
      <c r="G49" s="388">
        <f t="shared" si="9"/>
        <v>194.41666666666606</v>
      </c>
      <c r="H49" s="388">
        <f t="shared" si="9"/>
        <v>196.41666666666606</v>
      </c>
      <c r="I49" s="388">
        <f t="shared" si="9"/>
        <v>195.41666666666606</v>
      </c>
      <c r="J49" s="388">
        <f t="shared" si="9"/>
        <v>194.41666666666606</v>
      </c>
      <c r="K49" s="388">
        <f t="shared" si="9"/>
        <v>195.41666666666606</v>
      </c>
      <c r="L49" s="388">
        <f t="shared" si="9"/>
        <v>194.41666666666606</v>
      </c>
      <c r="M49" s="388">
        <f t="shared" si="9"/>
        <v>194.41666666666606</v>
      </c>
      <c r="N49" s="387">
        <f t="shared" si="9"/>
        <v>195.41666666666606</v>
      </c>
      <c r="O49" s="255"/>
      <c r="P49" s="348"/>
    </row>
    <row r="50" spans="1:16">
      <c r="A50" s="182" t="s">
        <v>78</v>
      </c>
      <c r="B50" s="311"/>
      <c r="C50" s="311">
        <f>C42-C47</f>
        <v>194.91666666666606</v>
      </c>
      <c r="D50" s="311">
        <f t="shared" ref="D50:N50" si="10">C50+D42-D47</f>
        <v>389.49999999999818</v>
      </c>
      <c r="E50" s="311">
        <f t="shared" si="10"/>
        <v>-1415.0833333333358</v>
      </c>
      <c r="F50" s="311">
        <f t="shared" si="10"/>
        <v>-1560.6666666666697</v>
      </c>
      <c r="G50" s="311">
        <f t="shared" si="10"/>
        <v>-1366.2500000000036</v>
      </c>
      <c r="H50" s="311">
        <f t="shared" si="10"/>
        <v>-1169.8333333333376</v>
      </c>
      <c r="I50" s="311">
        <f t="shared" si="10"/>
        <v>-974.41666666667152</v>
      </c>
      <c r="J50" s="311">
        <f t="shared" si="10"/>
        <v>-780.00000000000546</v>
      </c>
      <c r="K50" s="311">
        <f t="shared" si="10"/>
        <v>-584.5833333333394</v>
      </c>
      <c r="L50" s="311">
        <f t="shared" si="10"/>
        <v>-390.16666666667334</v>
      </c>
      <c r="M50" s="311">
        <f t="shared" si="10"/>
        <v>-195.75000000000728</v>
      </c>
      <c r="N50" s="337">
        <f t="shared" si="10"/>
        <v>-0.33333333334121562</v>
      </c>
      <c r="O50" s="255"/>
      <c r="P50" s="348"/>
    </row>
    <row r="51" spans="1:16" ht="3.75" customHeight="1">
      <c r="A51" s="182"/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37"/>
      <c r="O51" s="255"/>
      <c r="P51" s="348"/>
    </row>
    <row r="52" spans="1:16" ht="13.5" thickBot="1">
      <c r="A52" s="246" t="s">
        <v>59</v>
      </c>
      <c r="B52" s="247"/>
      <c r="C52" s="248"/>
      <c r="D52" s="248"/>
      <c r="E52" s="248"/>
      <c r="F52" s="247"/>
      <c r="G52" s="249"/>
      <c r="H52" s="249"/>
      <c r="I52" s="250"/>
      <c r="J52" s="251"/>
      <c r="K52" s="251" t="s">
        <v>0</v>
      </c>
      <c r="L52" s="252"/>
      <c r="M52" s="251"/>
      <c r="N52" s="253"/>
      <c r="O52" s="255"/>
      <c r="P52" s="348"/>
    </row>
    <row r="53" spans="1:16">
      <c r="A53" s="27" t="s">
        <v>34</v>
      </c>
      <c r="B53" s="30" t="s">
        <v>1</v>
      </c>
      <c r="C53" s="28" t="s">
        <v>35</v>
      </c>
      <c r="D53" s="28" t="s">
        <v>36</v>
      </c>
      <c r="E53" s="28" t="s">
        <v>37</v>
      </c>
      <c r="F53" s="28" t="s">
        <v>38</v>
      </c>
      <c r="G53" s="28" t="s">
        <v>39</v>
      </c>
      <c r="H53" s="28" t="s">
        <v>40</v>
      </c>
      <c r="I53" s="28" t="s">
        <v>41</v>
      </c>
      <c r="J53" s="28" t="s">
        <v>50</v>
      </c>
      <c r="K53" s="29" t="s">
        <v>51</v>
      </c>
      <c r="L53" s="28" t="s">
        <v>52</v>
      </c>
      <c r="M53" s="28" t="s">
        <v>53</v>
      </c>
      <c r="N53" s="30" t="s">
        <v>54</v>
      </c>
      <c r="O53" s="255"/>
      <c r="P53" s="348"/>
    </row>
    <row r="54" spans="1:16" ht="13.5" thickBot="1">
      <c r="A54" s="31" t="s">
        <v>42</v>
      </c>
      <c r="B54" s="33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3"/>
      <c r="O54" s="255"/>
      <c r="P54" s="348"/>
    </row>
    <row r="55" spans="1:16">
      <c r="A55" s="34"/>
      <c r="B55" s="36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6"/>
      <c r="O55" s="255"/>
      <c r="P55" s="348"/>
    </row>
    <row r="56" spans="1:16">
      <c r="A56" s="37" t="s">
        <v>349</v>
      </c>
      <c r="B56" s="369">
        <f>'14.sz.melléklet'!C15</f>
        <v>15310</v>
      </c>
      <c r="C56" s="370">
        <v>1275</v>
      </c>
      <c r="D56" s="370">
        <v>1275</v>
      </c>
      <c r="E56" s="370">
        <v>1276</v>
      </c>
      <c r="F56" s="370">
        <v>1276</v>
      </c>
      <c r="G56" s="370">
        <v>1276</v>
      </c>
      <c r="H56" s="370">
        <v>1276</v>
      </c>
      <c r="I56" s="370">
        <v>1276</v>
      </c>
      <c r="J56" s="370">
        <v>1276</v>
      </c>
      <c r="K56" s="370">
        <v>1276</v>
      </c>
      <c r="L56" s="370">
        <v>1276</v>
      </c>
      <c r="M56" s="370">
        <v>1276</v>
      </c>
      <c r="N56" s="370">
        <v>1276</v>
      </c>
      <c r="O56" s="255"/>
      <c r="P56" s="348"/>
    </row>
    <row r="57" spans="1:16">
      <c r="A57" s="37" t="s">
        <v>353</v>
      </c>
      <c r="B57" s="372">
        <f>'14.sz.melléklet'!G13</f>
        <v>121897</v>
      </c>
      <c r="C57" s="373">
        <v>10115</v>
      </c>
      <c r="D57" s="373">
        <v>10115</v>
      </c>
      <c r="E57" s="373">
        <v>10115</v>
      </c>
      <c r="F57" s="373">
        <v>10115</v>
      </c>
      <c r="G57" s="373">
        <v>10116</v>
      </c>
      <c r="H57" s="373">
        <v>10116</v>
      </c>
      <c r="I57" s="373">
        <v>10116</v>
      </c>
      <c r="J57" s="373">
        <v>10116</v>
      </c>
      <c r="K57" s="373">
        <v>10116</v>
      </c>
      <c r="L57" s="373">
        <v>10116</v>
      </c>
      <c r="M57" s="373">
        <v>10116</v>
      </c>
      <c r="N57" s="373">
        <v>10116</v>
      </c>
      <c r="O57" s="255"/>
      <c r="P57" s="348"/>
    </row>
    <row r="58" spans="1:16" ht="13.5" thickBot="1">
      <c r="A58" s="38"/>
      <c r="B58" s="375"/>
      <c r="C58" s="376"/>
      <c r="D58" s="376"/>
      <c r="E58" s="376"/>
      <c r="F58" s="376"/>
      <c r="G58" s="376"/>
      <c r="H58" s="376"/>
      <c r="I58" s="376"/>
      <c r="J58" s="376"/>
      <c r="K58" s="376"/>
      <c r="L58" s="376"/>
      <c r="M58" s="376"/>
      <c r="N58" s="375"/>
      <c r="O58" s="255"/>
      <c r="P58" s="348"/>
    </row>
    <row r="59" spans="1:16" ht="13.5" thickBot="1">
      <c r="A59" s="39" t="s">
        <v>20</v>
      </c>
      <c r="B59" s="377">
        <f t="shared" ref="B59:N59" si="11">SUM(B56:B58)</f>
        <v>137207</v>
      </c>
      <c r="C59" s="378">
        <f>SUM(C56:C58)</f>
        <v>11390</v>
      </c>
      <c r="D59" s="378">
        <f t="shared" si="11"/>
        <v>11390</v>
      </c>
      <c r="E59" s="378">
        <f t="shared" si="11"/>
        <v>11391</v>
      </c>
      <c r="F59" s="378">
        <f t="shared" si="11"/>
        <v>11391</v>
      </c>
      <c r="G59" s="378">
        <f t="shared" si="11"/>
        <v>11392</v>
      </c>
      <c r="H59" s="378">
        <f t="shared" si="11"/>
        <v>11392</v>
      </c>
      <c r="I59" s="378">
        <f t="shared" si="11"/>
        <v>11392</v>
      </c>
      <c r="J59" s="378">
        <f t="shared" si="11"/>
        <v>11392</v>
      </c>
      <c r="K59" s="378">
        <f t="shared" si="11"/>
        <v>11392</v>
      </c>
      <c r="L59" s="378">
        <f t="shared" si="11"/>
        <v>11392</v>
      </c>
      <c r="M59" s="378">
        <f t="shared" si="11"/>
        <v>11392</v>
      </c>
      <c r="N59" s="377">
        <f t="shared" si="11"/>
        <v>11392</v>
      </c>
      <c r="O59" s="255"/>
      <c r="P59" s="348"/>
    </row>
    <row r="60" spans="1:16">
      <c r="A60" s="40"/>
      <c r="B60" s="379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79"/>
      <c r="O60" s="255"/>
      <c r="P60" s="348"/>
    </row>
    <row r="61" spans="1:16">
      <c r="A61" s="41" t="s">
        <v>43</v>
      </c>
      <c r="B61" s="371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1"/>
      <c r="O61" s="255"/>
      <c r="P61" s="348"/>
    </row>
    <row r="62" spans="1:16">
      <c r="A62" s="42"/>
      <c r="B62" s="371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1"/>
      <c r="O62" s="255"/>
      <c r="P62" s="348"/>
    </row>
    <row r="63" spans="1:16">
      <c r="A63" s="37" t="s">
        <v>44</v>
      </c>
      <c r="B63" s="369">
        <f>B59-B64</f>
        <v>135867</v>
      </c>
      <c r="C63" s="370">
        <v>11279</v>
      </c>
      <c r="D63" s="370">
        <v>11279</v>
      </c>
      <c r="E63" s="370">
        <v>11280</v>
      </c>
      <c r="F63" s="370">
        <v>11280</v>
      </c>
      <c r="G63" s="370">
        <v>11280</v>
      </c>
      <c r="H63" s="370">
        <v>11280</v>
      </c>
      <c r="I63" s="370">
        <v>11280</v>
      </c>
      <c r="J63" s="370">
        <v>11280</v>
      </c>
      <c r="K63" s="370">
        <v>11280</v>
      </c>
      <c r="L63" s="370">
        <v>11280</v>
      </c>
      <c r="M63" s="370">
        <v>11280</v>
      </c>
      <c r="N63" s="370">
        <v>11280</v>
      </c>
      <c r="O63" s="255"/>
      <c r="P63" s="348"/>
    </row>
    <row r="64" spans="1:16" ht="13.5" thickBot="1">
      <c r="A64" s="571" t="s">
        <v>373</v>
      </c>
      <c r="B64" s="572">
        <f>'14.sz.melléklet'!F10</f>
        <v>1340</v>
      </c>
      <c r="C64" s="386"/>
      <c r="D64" s="386"/>
      <c r="E64" s="386">
        <f>SUM(B64/2)</f>
        <v>670</v>
      </c>
      <c r="F64" s="386">
        <v>670</v>
      </c>
      <c r="G64" s="386"/>
      <c r="H64" s="386"/>
      <c r="I64" s="386"/>
      <c r="J64" s="386"/>
      <c r="K64" s="386"/>
      <c r="L64" s="386"/>
      <c r="M64" s="386"/>
      <c r="N64" s="385"/>
      <c r="O64" s="255"/>
      <c r="P64" s="348"/>
    </row>
    <row r="65" spans="1:16" ht="13.5" thickBot="1">
      <c r="A65" s="43" t="s">
        <v>47</v>
      </c>
      <c r="B65" s="383">
        <f>SUM(B63:B64)</f>
        <v>137207</v>
      </c>
      <c r="C65" s="384">
        <f>SUM(C63:C64)</f>
        <v>11279</v>
      </c>
      <c r="D65" s="384">
        <f t="shared" ref="D65:N65" si="12">SUM(D63:D64)</f>
        <v>11279</v>
      </c>
      <c r="E65" s="384">
        <f t="shared" si="12"/>
        <v>11950</v>
      </c>
      <c r="F65" s="384">
        <f t="shared" si="12"/>
        <v>11950</v>
      </c>
      <c r="G65" s="384">
        <f t="shared" si="12"/>
        <v>11280</v>
      </c>
      <c r="H65" s="384">
        <f t="shared" si="12"/>
        <v>11280</v>
      </c>
      <c r="I65" s="384">
        <f t="shared" si="12"/>
        <v>11280</v>
      </c>
      <c r="J65" s="384">
        <f t="shared" si="12"/>
        <v>11280</v>
      </c>
      <c r="K65" s="384">
        <f t="shared" si="12"/>
        <v>11280</v>
      </c>
      <c r="L65" s="384">
        <f t="shared" si="12"/>
        <v>11280</v>
      </c>
      <c r="M65" s="384">
        <f t="shared" si="12"/>
        <v>11280</v>
      </c>
      <c r="N65" s="384">
        <f t="shared" si="12"/>
        <v>11280</v>
      </c>
      <c r="O65" s="255"/>
      <c r="P65" s="348"/>
    </row>
    <row r="66" spans="1:16" ht="13.5" thickBot="1">
      <c r="A66" s="44"/>
      <c r="B66" s="385"/>
      <c r="C66" s="386"/>
      <c r="D66" s="386"/>
      <c r="E66" s="386"/>
      <c r="F66" s="386"/>
      <c r="G66" s="386"/>
      <c r="H66" s="386"/>
      <c r="I66" s="386"/>
      <c r="J66" s="386"/>
      <c r="K66" s="386"/>
      <c r="L66" s="386"/>
      <c r="M66" s="386"/>
      <c r="N66" s="385"/>
      <c r="O66" s="255"/>
      <c r="P66" s="348"/>
    </row>
    <row r="67" spans="1:16" ht="13.5" thickBot="1">
      <c r="A67" s="43" t="s">
        <v>48</v>
      </c>
      <c r="B67" s="387">
        <f>B65-B59</f>
        <v>0</v>
      </c>
      <c r="C67" s="388">
        <f t="shared" ref="C67:N67" si="13">C59-C65</f>
        <v>111</v>
      </c>
      <c r="D67" s="388">
        <f t="shared" si="13"/>
        <v>111</v>
      </c>
      <c r="E67" s="388">
        <f t="shared" si="13"/>
        <v>-559</v>
      </c>
      <c r="F67" s="388">
        <f t="shared" si="13"/>
        <v>-559</v>
      </c>
      <c r="G67" s="388">
        <f t="shared" si="13"/>
        <v>112</v>
      </c>
      <c r="H67" s="388">
        <f t="shared" si="13"/>
        <v>112</v>
      </c>
      <c r="I67" s="388">
        <f t="shared" si="13"/>
        <v>112</v>
      </c>
      <c r="J67" s="388">
        <f t="shared" si="13"/>
        <v>112</v>
      </c>
      <c r="K67" s="388">
        <f t="shared" si="13"/>
        <v>112</v>
      </c>
      <c r="L67" s="388">
        <f t="shared" si="13"/>
        <v>112</v>
      </c>
      <c r="M67" s="388">
        <f t="shared" si="13"/>
        <v>112</v>
      </c>
      <c r="N67" s="387">
        <f t="shared" si="13"/>
        <v>112</v>
      </c>
      <c r="O67" s="255"/>
      <c r="P67" s="348"/>
    </row>
    <row r="68" spans="1:16">
      <c r="A68" s="182" t="s">
        <v>78</v>
      </c>
      <c r="B68" s="311"/>
      <c r="C68" s="311">
        <f>C59-C65</f>
        <v>111</v>
      </c>
      <c r="D68" s="311">
        <f t="shared" ref="D68:N68" si="14">C68+D59-D65</f>
        <v>222</v>
      </c>
      <c r="E68" s="311">
        <f t="shared" si="14"/>
        <v>-337</v>
      </c>
      <c r="F68" s="311">
        <f t="shared" si="14"/>
        <v>-896</v>
      </c>
      <c r="G68" s="311">
        <f t="shared" si="14"/>
        <v>-784</v>
      </c>
      <c r="H68" s="311">
        <f t="shared" si="14"/>
        <v>-672</v>
      </c>
      <c r="I68" s="311">
        <f t="shared" si="14"/>
        <v>-560</v>
      </c>
      <c r="J68" s="311">
        <f t="shared" si="14"/>
        <v>-448</v>
      </c>
      <c r="K68" s="311">
        <f t="shared" si="14"/>
        <v>-336</v>
      </c>
      <c r="L68" s="311">
        <f t="shared" si="14"/>
        <v>-224</v>
      </c>
      <c r="M68" s="311">
        <f t="shared" si="14"/>
        <v>-112</v>
      </c>
      <c r="N68" s="337">
        <f t="shared" si="14"/>
        <v>0</v>
      </c>
      <c r="O68" s="255"/>
      <c r="P68" s="348"/>
    </row>
    <row r="69" spans="1:16" ht="4.5" customHeight="1">
      <c r="A69" s="244"/>
      <c r="B69" s="391"/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2"/>
      <c r="O69" s="255"/>
      <c r="P69" s="348"/>
    </row>
    <row r="70" spans="1:16" ht="13.5" thickBot="1">
      <c r="A70" s="246" t="s">
        <v>228</v>
      </c>
      <c r="B70" s="247"/>
      <c r="C70" s="248"/>
      <c r="D70" s="248"/>
      <c r="E70" s="248"/>
      <c r="F70" s="247"/>
      <c r="G70" s="249"/>
      <c r="H70" s="249"/>
      <c r="I70" s="250"/>
      <c r="J70" s="251"/>
      <c r="K70" s="251" t="s">
        <v>0</v>
      </c>
      <c r="L70" s="252"/>
      <c r="M70" s="251"/>
      <c r="N70" s="253"/>
      <c r="O70" s="255"/>
      <c r="P70" s="348"/>
    </row>
    <row r="71" spans="1:16">
      <c r="A71" s="27" t="s">
        <v>34</v>
      </c>
      <c r="B71" s="30" t="s">
        <v>1</v>
      </c>
      <c r="C71" s="28" t="s">
        <v>35</v>
      </c>
      <c r="D71" s="28" t="s">
        <v>36</v>
      </c>
      <c r="E71" s="28" t="s">
        <v>37</v>
      </c>
      <c r="F71" s="28" t="s">
        <v>38</v>
      </c>
      <c r="G71" s="28" t="s">
        <v>39</v>
      </c>
      <c r="H71" s="28" t="s">
        <v>40</v>
      </c>
      <c r="I71" s="28" t="s">
        <v>41</v>
      </c>
      <c r="J71" s="28" t="s">
        <v>50</v>
      </c>
      <c r="K71" s="29" t="s">
        <v>51</v>
      </c>
      <c r="L71" s="28" t="s">
        <v>52</v>
      </c>
      <c r="M71" s="28" t="s">
        <v>53</v>
      </c>
      <c r="N71" s="30" t="s">
        <v>54</v>
      </c>
      <c r="O71" s="255"/>
      <c r="P71" s="348"/>
    </row>
    <row r="72" spans="1:16" ht="13.5" thickBot="1">
      <c r="A72" s="31" t="s">
        <v>42</v>
      </c>
      <c r="B72" s="33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3"/>
      <c r="O72" s="255"/>
      <c r="P72" s="348"/>
    </row>
    <row r="73" spans="1:16" ht="7.5" customHeight="1">
      <c r="A73" s="34"/>
      <c r="B73" s="36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6"/>
      <c r="O73" s="255"/>
      <c r="P73" s="348"/>
    </row>
    <row r="74" spans="1:16">
      <c r="A74" s="37" t="s">
        <v>349</v>
      </c>
      <c r="B74" s="369">
        <f>'15.sz.melléklet'!C14</f>
        <v>6705</v>
      </c>
      <c r="C74" s="370">
        <f>SUM(B74/12)</f>
        <v>558.75</v>
      </c>
      <c r="D74" s="370">
        <f t="shared" ref="D74:N74" si="15">$B74/12</f>
        <v>558.75</v>
      </c>
      <c r="E74" s="370">
        <f t="shared" si="15"/>
        <v>558.75</v>
      </c>
      <c r="F74" s="370">
        <f t="shared" si="15"/>
        <v>558.75</v>
      </c>
      <c r="G74" s="370">
        <f t="shared" si="15"/>
        <v>558.75</v>
      </c>
      <c r="H74" s="370">
        <f t="shared" si="15"/>
        <v>558.75</v>
      </c>
      <c r="I74" s="370">
        <f t="shared" si="15"/>
        <v>558.75</v>
      </c>
      <c r="J74" s="370">
        <f t="shared" si="15"/>
        <v>558.75</v>
      </c>
      <c r="K74" s="370">
        <f t="shared" si="15"/>
        <v>558.75</v>
      </c>
      <c r="L74" s="370">
        <f t="shared" si="15"/>
        <v>558.75</v>
      </c>
      <c r="M74" s="370">
        <f t="shared" si="15"/>
        <v>558.75</v>
      </c>
      <c r="N74" s="371">
        <f t="shared" si="15"/>
        <v>558.75</v>
      </c>
      <c r="O74" s="255"/>
      <c r="P74" s="348"/>
    </row>
    <row r="75" spans="1:16">
      <c r="A75" s="37" t="s">
        <v>353</v>
      </c>
      <c r="B75" s="372">
        <f>'15.sz.melléklet'!D14</f>
        <v>38314</v>
      </c>
      <c r="C75" s="373">
        <f>$B$75/12</f>
        <v>3192.8333333333335</v>
      </c>
      <c r="D75" s="373">
        <f t="shared" ref="D75:N75" si="16">$B$75/12</f>
        <v>3192.8333333333335</v>
      </c>
      <c r="E75" s="373">
        <f t="shared" si="16"/>
        <v>3192.8333333333335</v>
      </c>
      <c r="F75" s="373">
        <f t="shared" si="16"/>
        <v>3192.8333333333335</v>
      </c>
      <c r="G75" s="373">
        <f t="shared" si="16"/>
        <v>3192.8333333333335</v>
      </c>
      <c r="H75" s="373">
        <f t="shared" si="16"/>
        <v>3192.8333333333335</v>
      </c>
      <c r="I75" s="373">
        <f t="shared" si="16"/>
        <v>3192.8333333333335</v>
      </c>
      <c r="J75" s="373">
        <f t="shared" si="16"/>
        <v>3192.8333333333335</v>
      </c>
      <c r="K75" s="373">
        <f t="shared" si="16"/>
        <v>3192.8333333333335</v>
      </c>
      <c r="L75" s="373">
        <f t="shared" si="16"/>
        <v>3192.8333333333335</v>
      </c>
      <c r="M75" s="373">
        <f t="shared" si="16"/>
        <v>3192.8333333333335</v>
      </c>
      <c r="N75" s="374">
        <f t="shared" si="16"/>
        <v>3192.8333333333335</v>
      </c>
      <c r="O75" s="255"/>
      <c r="P75" s="348"/>
    </row>
    <row r="76" spans="1:16" ht="13.5" thickBot="1">
      <c r="A76" s="38"/>
      <c r="B76" s="375"/>
      <c r="C76" s="376"/>
      <c r="D76" s="376"/>
      <c r="E76" s="376"/>
      <c r="F76" s="376"/>
      <c r="G76" s="376"/>
      <c r="H76" s="376"/>
      <c r="I76" s="376"/>
      <c r="J76" s="376"/>
      <c r="K76" s="376"/>
      <c r="L76" s="376"/>
      <c r="M76" s="376"/>
      <c r="N76" s="375"/>
      <c r="O76" s="255"/>
      <c r="P76" s="348"/>
    </row>
    <row r="77" spans="1:16" ht="13.5" thickBot="1">
      <c r="A77" s="39" t="s">
        <v>20</v>
      </c>
      <c r="B77" s="377">
        <f t="shared" ref="B77:N77" si="17">SUM(B74:B76)</f>
        <v>45019</v>
      </c>
      <c r="C77" s="378">
        <f t="shared" si="17"/>
        <v>3751.5833333333335</v>
      </c>
      <c r="D77" s="378">
        <f t="shared" si="17"/>
        <v>3751.5833333333335</v>
      </c>
      <c r="E77" s="378">
        <f t="shared" si="17"/>
        <v>3751.5833333333335</v>
      </c>
      <c r="F77" s="378">
        <f t="shared" si="17"/>
        <v>3751.5833333333335</v>
      </c>
      <c r="G77" s="378">
        <f t="shared" si="17"/>
        <v>3751.5833333333335</v>
      </c>
      <c r="H77" s="378">
        <f t="shared" si="17"/>
        <v>3751.5833333333335</v>
      </c>
      <c r="I77" s="378">
        <f t="shared" si="17"/>
        <v>3751.5833333333335</v>
      </c>
      <c r="J77" s="378">
        <f t="shared" si="17"/>
        <v>3751.5833333333335</v>
      </c>
      <c r="K77" s="378">
        <f t="shared" si="17"/>
        <v>3751.5833333333335</v>
      </c>
      <c r="L77" s="378">
        <f t="shared" si="17"/>
        <v>3751.5833333333335</v>
      </c>
      <c r="M77" s="378">
        <f t="shared" si="17"/>
        <v>3751.5833333333335</v>
      </c>
      <c r="N77" s="377">
        <f t="shared" si="17"/>
        <v>3751.5833333333335</v>
      </c>
      <c r="O77" s="255"/>
      <c r="P77" s="348"/>
    </row>
    <row r="78" spans="1:16">
      <c r="A78" s="40"/>
      <c r="B78" s="379"/>
      <c r="C78" s="380"/>
      <c r="D78" s="380"/>
      <c r="E78" s="380"/>
      <c r="F78" s="380"/>
      <c r="G78" s="380"/>
      <c r="H78" s="380"/>
      <c r="I78" s="380"/>
      <c r="J78" s="380"/>
      <c r="K78" s="380"/>
      <c r="L78" s="380"/>
      <c r="M78" s="380"/>
      <c r="N78" s="379"/>
      <c r="O78" s="255"/>
      <c r="P78" s="348"/>
    </row>
    <row r="79" spans="1:16">
      <c r="A79" s="41" t="s">
        <v>43</v>
      </c>
      <c r="B79" s="371"/>
      <c r="C79" s="370"/>
      <c r="D79" s="370"/>
      <c r="E79" s="370"/>
      <c r="F79" s="370"/>
      <c r="G79" s="370"/>
      <c r="H79" s="370"/>
      <c r="I79" s="370"/>
      <c r="J79" s="370"/>
      <c r="K79" s="370"/>
      <c r="L79" s="370"/>
      <c r="M79" s="370"/>
      <c r="N79" s="371"/>
      <c r="O79" s="255"/>
      <c r="P79" s="348"/>
    </row>
    <row r="80" spans="1:16">
      <c r="A80" s="42" t="s">
        <v>137</v>
      </c>
      <c r="B80" s="371">
        <v>3950</v>
      </c>
      <c r="C80" s="370"/>
      <c r="D80" s="370">
        <v>900</v>
      </c>
      <c r="E80" s="370"/>
      <c r="F80" s="370"/>
      <c r="G80" s="370">
        <v>2500</v>
      </c>
      <c r="H80" s="370">
        <v>550</v>
      </c>
      <c r="I80" s="370"/>
      <c r="J80" s="370"/>
      <c r="K80" s="370"/>
      <c r="L80" s="370"/>
      <c r="M80" s="370"/>
      <c r="N80" s="371"/>
      <c r="O80" s="255"/>
      <c r="P80" s="348"/>
    </row>
    <row r="81" spans="1:16" ht="13.5" thickBot="1">
      <c r="A81" s="37" t="s">
        <v>44</v>
      </c>
      <c r="B81" s="369">
        <f>B77-B80</f>
        <v>41069</v>
      </c>
      <c r="C81" s="370">
        <f>$B$81/12</f>
        <v>3422.4166666666665</v>
      </c>
      <c r="D81" s="370">
        <f t="shared" ref="D81:N81" si="18">$B$81/12</f>
        <v>3422.4166666666665</v>
      </c>
      <c r="E81" s="370">
        <f t="shared" si="18"/>
        <v>3422.4166666666665</v>
      </c>
      <c r="F81" s="370">
        <f t="shared" si="18"/>
        <v>3422.4166666666665</v>
      </c>
      <c r="G81" s="370">
        <f t="shared" si="18"/>
        <v>3422.4166666666665</v>
      </c>
      <c r="H81" s="370">
        <f t="shared" si="18"/>
        <v>3422.4166666666665</v>
      </c>
      <c r="I81" s="370">
        <f t="shared" si="18"/>
        <v>3422.4166666666665</v>
      </c>
      <c r="J81" s="370">
        <f t="shared" si="18"/>
        <v>3422.4166666666665</v>
      </c>
      <c r="K81" s="370">
        <f t="shared" si="18"/>
        <v>3422.4166666666665</v>
      </c>
      <c r="L81" s="370">
        <f t="shared" si="18"/>
        <v>3422.4166666666665</v>
      </c>
      <c r="M81" s="370">
        <f t="shared" si="18"/>
        <v>3422.4166666666665</v>
      </c>
      <c r="N81" s="371">
        <f t="shared" si="18"/>
        <v>3422.4166666666665</v>
      </c>
      <c r="O81" s="255"/>
      <c r="P81" s="348"/>
    </row>
    <row r="82" spans="1:16" ht="13.5" thickBot="1">
      <c r="A82" s="43" t="s">
        <v>47</v>
      </c>
      <c r="B82" s="383">
        <f>SUM(B80:B81)</f>
        <v>45019</v>
      </c>
      <c r="C82" s="384">
        <f t="shared" ref="C82:N82" si="19">SUM(C81:C81)</f>
        <v>3422.4166666666665</v>
      </c>
      <c r="D82" s="384">
        <f>SUM(D80:D81)</f>
        <v>4322.4166666666661</v>
      </c>
      <c r="E82" s="384">
        <f t="shared" si="19"/>
        <v>3422.4166666666665</v>
      </c>
      <c r="F82" s="384">
        <f t="shared" si="19"/>
        <v>3422.4166666666665</v>
      </c>
      <c r="G82" s="384">
        <f>SUM(G80:G81)</f>
        <v>5922.4166666666661</v>
      </c>
      <c r="H82" s="384">
        <f>SUM(H80:H81)</f>
        <v>3972.4166666666665</v>
      </c>
      <c r="I82" s="384">
        <f t="shared" si="19"/>
        <v>3422.4166666666665</v>
      </c>
      <c r="J82" s="384">
        <f t="shared" si="19"/>
        <v>3422.4166666666665</v>
      </c>
      <c r="K82" s="384">
        <f t="shared" si="19"/>
        <v>3422.4166666666665</v>
      </c>
      <c r="L82" s="384">
        <f t="shared" si="19"/>
        <v>3422.4166666666665</v>
      </c>
      <c r="M82" s="384">
        <f t="shared" si="19"/>
        <v>3422.4166666666665</v>
      </c>
      <c r="N82" s="383">
        <f t="shared" si="19"/>
        <v>3422.4166666666665</v>
      </c>
      <c r="O82" s="255"/>
      <c r="P82" s="348"/>
    </row>
    <row r="83" spans="1:16" ht="13.5" thickBot="1">
      <c r="A83" s="44"/>
      <c r="B83" s="385"/>
      <c r="C83" s="386"/>
      <c r="D83" s="386"/>
      <c r="E83" s="386"/>
      <c r="F83" s="386"/>
      <c r="G83" s="386"/>
      <c r="H83" s="386"/>
      <c r="I83" s="386"/>
      <c r="J83" s="386"/>
      <c r="K83" s="386"/>
      <c r="L83" s="386"/>
      <c r="M83" s="386"/>
      <c r="N83" s="385"/>
      <c r="O83" s="255"/>
      <c r="P83" s="348"/>
    </row>
    <row r="84" spans="1:16" ht="13.5" thickBot="1">
      <c r="A84" s="43" t="s">
        <v>48</v>
      </c>
      <c r="B84" s="387">
        <f>B82-B77</f>
        <v>0</v>
      </c>
      <c r="C84" s="388">
        <f t="shared" ref="C84:N84" si="20">C77-C82</f>
        <v>329.16666666666697</v>
      </c>
      <c r="D84" s="388">
        <f t="shared" si="20"/>
        <v>-570.83333333333258</v>
      </c>
      <c r="E84" s="388">
        <f t="shared" si="20"/>
        <v>329.16666666666697</v>
      </c>
      <c r="F84" s="388">
        <f t="shared" si="20"/>
        <v>329.16666666666697</v>
      </c>
      <c r="G84" s="388">
        <f t="shared" si="20"/>
        <v>-2170.8333333333326</v>
      </c>
      <c r="H84" s="388">
        <f t="shared" si="20"/>
        <v>-220.83333333333303</v>
      </c>
      <c r="I84" s="388">
        <f t="shared" si="20"/>
        <v>329.16666666666697</v>
      </c>
      <c r="J84" s="388">
        <f t="shared" si="20"/>
        <v>329.16666666666697</v>
      </c>
      <c r="K84" s="388">
        <f t="shared" si="20"/>
        <v>329.16666666666697</v>
      </c>
      <c r="L84" s="388">
        <f t="shared" si="20"/>
        <v>329.16666666666697</v>
      </c>
      <c r="M84" s="388">
        <f t="shared" si="20"/>
        <v>329.16666666666697</v>
      </c>
      <c r="N84" s="387">
        <f t="shared" si="20"/>
        <v>329.16666666666697</v>
      </c>
      <c r="O84" s="255"/>
      <c r="P84" s="348"/>
    </row>
    <row r="85" spans="1:16">
      <c r="A85" s="182" t="s">
        <v>78</v>
      </c>
      <c r="B85" s="311"/>
      <c r="C85" s="311">
        <f>C77-C82</f>
        <v>329.16666666666697</v>
      </c>
      <c r="D85" s="311">
        <f t="shared" ref="D85:N85" si="21">C85+D77-D82</f>
        <v>-241.66666666666561</v>
      </c>
      <c r="E85" s="311">
        <f t="shared" si="21"/>
        <v>87.500000000001364</v>
      </c>
      <c r="F85" s="311">
        <f t="shared" si="21"/>
        <v>416.66666666666833</v>
      </c>
      <c r="G85" s="311">
        <f t="shared" si="21"/>
        <v>-1754.1666666666642</v>
      </c>
      <c r="H85" s="311">
        <f t="shared" si="21"/>
        <v>-1974.9999999999973</v>
      </c>
      <c r="I85" s="311">
        <f t="shared" si="21"/>
        <v>-1645.8333333333303</v>
      </c>
      <c r="J85" s="311">
        <f t="shared" si="21"/>
        <v>-1316.6666666666633</v>
      </c>
      <c r="K85" s="311">
        <f t="shared" si="21"/>
        <v>-987.49999999999636</v>
      </c>
      <c r="L85" s="311">
        <f t="shared" si="21"/>
        <v>-658.33333333332939</v>
      </c>
      <c r="M85" s="311">
        <f t="shared" si="21"/>
        <v>-329.16666666666242</v>
      </c>
      <c r="N85" s="337">
        <f t="shared" si="21"/>
        <v>4.5474735088646412E-12</v>
      </c>
      <c r="O85" s="255"/>
      <c r="P85" s="348"/>
    </row>
    <row r="86" spans="1:16" ht="3.75" customHeight="1">
      <c r="A86" s="182"/>
      <c r="B86" s="311"/>
      <c r="C86" s="311"/>
      <c r="D86" s="311"/>
      <c r="E86" s="311"/>
      <c r="F86" s="311"/>
      <c r="G86" s="311"/>
      <c r="H86" s="311"/>
      <c r="I86" s="311"/>
      <c r="J86" s="311"/>
      <c r="K86" s="311"/>
      <c r="L86" s="311"/>
      <c r="M86" s="311"/>
      <c r="N86" s="337"/>
      <c r="O86" s="255"/>
      <c r="P86" s="348"/>
    </row>
    <row r="87" spans="1:16" ht="13.5" thickBot="1">
      <c r="A87" s="246" t="s">
        <v>150</v>
      </c>
      <c r="B87" s="247"/>
      <c r="C87" s="248"/>
      <c r="D87" s="248"/>
      <c r="E87" s="248"/>
      <c r="F87" s="247"/>
      <c r="G87" s="249"/>
      <c r="H87" s="249"/>
      <c r="I87" s="250"/>
      <c r="J87" s="251"/>
      <c r="K87" s="251" t="s">
        <v>0</v>
      </c>
      <c r="L87" s="252"/>
      <c r="M87" s="251"/>
      <c r="N87" s="253"/>
      <c r="O87" s="255"/>
      <c r="P87" s="348"/>
    </row>
    <row r="88" spans="1:16">
      <c r="A88" s="27" t="s">
        <v>34</v>
      </c>
      <c r="B88" s="30" t="s">
        <v>1</v>
      </c>
      <c r="C88" s="28" t="s">
        <v>35</v>
      </c>
      <c r="D88" s="28" t="s">
        <v>36</v>
      </c>
      <c r="E88" s="28" t="s">
        <v>37</v>
      </c>
      <c r="F88" s="28" t="s">
        <v>38</v>
      </c>
      <c r="G88" s="28" t="s">
        <v>39</v>
      </c>
      <c r="H88" s="28" t="s">
        <v>40</v>
      </c>
      <c r="I88" s="28" t="s">
        <v>41</v>
      </c>
      <c r="J88" s="28" t="s">
        <v>50</v>
      </c>
      <c r="K88" s="29" t="s">
        <v>51</v>
      </c>
      <c r="L88" s="28" t="s">
        <v>52</v>
      </c>
      <c r="M88" s="28" t="s">
        <v>53</v>
      </c>
      <c r="N88" s="30" t="s">
        <v>54</v>
      </c>
      <c r="O88" s="255"/>
      <c r="P88" s="348"/>
    </row>
    <row r="89" spans="1:16" ht="13.5" thickBot="1">
      <c r="A89" s="31" t="s">
        <v>42</v>
      </c>
      <c r="B89" s="33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3"/>
      <c r="O89" s="255"/>
      <c r="P89" s="348"/>
    </row>
    <row r="90" spans="1:16">
      <c r="A90" s="34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6"/>
      <c r="O90" s="255"/>
      <c r="P90" s="348"/>
    </row>
    <row r="91" spans="1:16">
      <c r="A91" s="37" t="s">
        <v>349</v>
      </c>
      <c r="B91" s="369">
        <f>'16.sz. melléklet'!C15</f>
        <v>300</v>
      </c>
      <c r="C91" s="370">
        <f>$B91/12</f>
        <v>25</v>
      </c>
      <c r="D91" s="370">
        <f t="shared" ref="D91:N91" si="22">$B91/12</f>
        <v>25</v>
      </c>
      <c r="E91" s="370">
        <f t="shared" si="22"/>
        <v>25</v>
      </c>
      <c r="F91" s="370">
        <f t="shared" si="22"/>
        <v>25</v>
      </c>
      <c r="G91" s="370">
        <f t="shared" si="22"/>
        <v>25</v>
      </c>
      <c r="H91" s="370">
        <f t="shared" si="22"/>
        <v>25</v>
      </c>
      <c r="I91" s="370">
        <f t="shared" si="22"/>
        <v>25</v>
      </c>
      <c r="J91" s="370">
        <f t="shared" si="22"/>
        <v>25</v>
      </c>
      <c r="K91" s="370">
        <f t="shared" si="22"/>
        <v>25</v>
      </c>
      <c r="L91" s="370">
        <f t="shared" si="22"/>
        <v>25</v>
      </c>
      <c r="M91" s="370">
        <f t="shared" si="22"/>
        <v>25</v>
      </c>
      <c r="N91" s="371">
        <f t="shared" si="22"/>
        <v>25</v>
      </c>
      <c r="O91" s="255"/>
      <c r="P91" s="348"/>
    </row>
    <row r="92" spans="1:16">
      <c r="A92" s="37" t="s">
        <v>353</v>
      </c>
      <c r="B92" s="372">
        <f>'16.sz. melléklet'!D15</f>
        <v>84698</v>
      </c>
      <c r="C92" s="373">
        <f>$B$92/12</f>
        <v>7058.166666666667</v>
      </c>
      <c r="D92" s="373">
        <f t="shared" ref="D92:N92" si="23">$B$92/12</f>
        <v>7058.166666666667</v>
      </c>
      <c r="E92" s="373">
        <f t="shared" si="23"/>
        <v>7058.166666666667</v>
      </c>
      <c r="F92" s="373">
        <f t="shared" si="23"/>
        <v>7058.166666666667</v>
      </c>
      <c r="G92" s="373">
        <f t="shared" si="23"/>
        <v>7058.166666666667</v>
      </c>
      <c r="H92" s="373">
        <f t="shared" si="23"/>
        <v>7058.166666666667</v>
      </c>
      <c r="I92" s="373">
        <f t="shared" si="23"/>
        <v>7058.166666666667</v>
      </c>
      <c r="J92" s="373">
        <f t="shared" si="23"/>
        <v>7058.166666666667</v>
      </c>
      <c r="K92" s="373">
        <f t="shared" si="23"/>
        <v>7058.166666666667</v>
      </c>
      <c r="L92" s="373">
        <f t="shared" si="23"/>
        <v>7058.166666666667</v>
      </c>
      <c r="M92" s="373">
        <f t="shared" si="23"/>
        <v>7058.166666666667</v>
      </c>
      <c r="N92" s="374">
        <f t="shared" si="23"/>
        <v>7058.166666666667</v>
      </c>
      <c r="O92" s="255"/>
      <c r="P92" s="348"/>
    </row>
    <row r="93" spans="1:16" ht="13.5" thickBot="1">
      <c r="A93" s="38"/>
      <c r="B93" s="375"/>
      <c r="C93" s="376"/>
      <c r="D93" s="376"/>
      <c r="E93" s="376"/>
      <c r="F93" s="376"/>
      <c r="G93" s="376"/>
      <c r="H93" s="376"/>
      <c r="I93" s="376"/>
      <c r="J93" s="376"/>
      <c r="K93" s="376"/>
      <c r="L93" s="376"/>
      <c r="M93" s="376"/>
      <c r="N93" s="375"/>
      <c r="O93" s="255"/>
      <c r="P93" s="348"/>
    </row>
    <row r="94" spans="1:16" ht="13.5" thickBot="1">
      <c r="A94" s="39" t="s">
        <v>20</v>
      </c>
      <c r="B94" s="377">
        <f t="shared" ref="B94:N94" si="24">SUM(B91:B93)</f>
        <v>84998</v>
      </c>
      <c r="C94" s="378">
        <f t="shared" si="24"/>
        <v>7083.166666666667</v>
      </c>
      <c r="D94" s="378">
        <f t="shared" si="24"/>
        <v>7083.166666666667</v>
      </c>
      <c r="E94" s="378">
        <f t="shared" si="24"/>
        <v>7083.166666666667</v>
      </c>
      <c r="F94" s="378">
        <f t="shared" si="24"/>
        <v>7083.166666666667</v>
      </c>
      <c r="G94" s="378">
        <f t="shared" si="24"/>
        <v>7083.166666666667</v>
      </c>
      <c r="H94" s="378">
        <f t="shared" si="24"/>
        <v>7083.166666666667</v>
      </c>
      <c r="I94" s="378">
        <f t="shared" si="24"/>
        <v>7083.166666666667</v>
      </c>
      <c r="J94" s="378">
        <f t="shared" si="24"/>
        <v>7083.166666666667</v>
      </c>
      <c r="K94" s="378">
        <f t="shared" si="24"/>
        <v>7083.166666666667</v>
      </c>
      <c r="L94" s="378">
        <f t="shared" si="24"/>
        <v>7083.166666666667</v>
      </c>
      <c r="M94" s="378">
        <f t="shared" si="24"/>
        <v>7083.166666666667</v>
      </c>
      <c r="N94" s="377">
        <f t="shared" si="24"/>
        <v>7083.166666666667</v>
      </c>
      <c r="O94" s="255"/>
      <c r="P94" s="348"/>
    </row>
    <row r="95" spans="1:16" ht="6.75" customHeight="1">
      <c r="A95" s="40"/>
      <c r="B95" s="379"/>
      <c r="C95" s="380"/>
      <c r="D95" s="380"/>
      <c r="E95" s="380"/>
      <c r="F95" s="380"/>
      <c r="G95" s="380"/>
      <c r="H95" s="380"/>
      <c r="I95" s="380"/>
      <c r="J95" s="380"/>
      <c r="K95" s="380"/>
      <c r="L95" s="380"/>
      <c r="M95" s="380"/>
      <c r="N95" s="379"/>
      <c r="O95" s="255"/>
      <c r="P95" s="348"/>
    </row>
    <row r="96" spans="1:16">
      <c r="A96" s="41" t="s">
        <v>43</v>
      </c>
      <c r="B96" s="371"/>
      <c r="C96" s="370"/>
      <c r="D96" s="370"/>
      <c r="E96" s="370"/>
      <c r="F96" s="370"/>
      <c r="G96" s="370"/>
      <c r="H96" s="370"/>
      <c r="I96" s="370"/>
      <c r="J96" s="370"/>
      <c r="K96" s="370"/>
      <c r="L96" s="370"/>
      <c r="M96" s="370"/>
      <c r="N96" s="371"/>
      <c r="O96" s="255"/>
      <c r="P96" s="348"/>
    </row>
    <row r="97" spans="1:16" ht="12.75" customHeight="1">
      <c r="A97" s="42" t="s">
        <v>137</v>
      </c>
      <c r="B97" s="371">
        <v>300</v>
      </c>
      <c r="C97" s="370"/>
      <c r="D97" s="370"/>
      <c r="E97" s="370">
        <v>150</v>
      </c>
      <c r="F97" s="370">
        <v>150</v>
      </c>
      <c r="G97" s="370"/>
      <c r="H97" s="370"/>
      <c r="I97" s="370"/>
      <c r="J97" s="370"/>
      <c r="K97" s="370"/>
      <c r="L97" s="370"/>
      <c r="M97" s="370"/>
      <c r="N97" s="371"/>
      <c r="O97" s="255"/>
      <c r="P97" s="348"/>
    </row>
    <row r="98" spans="1:16" ht="13.5" thickBot="1">
      <c r="A98" s="37" t="s">
        <v>44</v>
      </c>
      <c r="B98" s="369">
        <f>SUM(B94-B97)</f>
        <v>84698</v>
      </c>
      <c r="C98" s="370">
        <f>$B$98/12</f>
        <v>7058.166666666667</v>
      </c>
      <c r="D98" s="370">
        <f t="shared" ref="D98:N98" si="25">$B$98/12</f>
        <v>7058.166666666667</v>
      </c>
      <c r="E98" s="370">
        <f t="shared" si="25"/>
        <v>7058.166666666667</v>
      </c>
      <c r="F98" s="370">
        <f t="shared" si="25"/>
        <v>7058.166666666667</v>
      </c>
      <c r="G98" s="370">
        <f t="shared" si="25"/>
        <v>7058.166666666667</v>
      </c>
      <c r="H98" s="370">
        <f t="shared" si="25"/>
        <v>7058.166666666667</v>
      </c>
      <c r="I98" s="370">
        <f t="shared" si="25"/>
        <v>7058.166666666667</v>
      </c>
      <c r="J98" s="370">
        <f t="shared" si="25"/>
        <v>7058.166666666667</v>
      </c>
      <c r="K98" s="370">
        <f t="shared" si="25"/>
        <v>7058.166666666667</v>
      </c>
      <c r="L98" s="370">
        <f t="shared" si="25"/>
        <v>7058.166666666667</v>
      </c>
      <c r="M98" s="370">
        <f t="shared" si="25"/>
        <v>7058.166666666667</v>
      </c>
      <c r="N98" s="371">
        <f t="shared" si="25"/>
        <v>7058.166666666667</v>
      </c>
      <c r="O98" s="255"/>
      <c r="P98" s="348"/>
    </row>
    <row r="99" spans="1:16" ht="13.5" thickBot="1">
      <c r="A99" s="43" t="s">
        <v>47</v>
      </c>
      <c r="B99" s="383">
        <f>SUM(B97:B98)</f>
        <v>84998</v>
      </c>
      <c r="C99" s="384">
        <f t="shared" ref="C99:N99" si="26">SUM(C98:C98)</f>
        <v>7058.166666666667</v>
      </c>
      <c r="D99" s="384">
        <f t="shared" si="26"/>
        <v>7058.166666666667</v>
      </c>
      <c r="E99" s="384">
        <f>SUM(E97:E98)</f>
        <v>7208.166666666667</v>
      </c>
      <c r="F99" s="384">
        <f>SUM(F97:F98)</f>
        <v>7208.166666666667</v>
      </c>
      <c r="G99" s="384">
        <f t="shared" si="26"/>
        <v>7058.166666666667</v>
      </c>
      <c r="H99" s="384">
        <f t="shared" si="26"/>
        <v>7058.166666666667</v>
      </c>
      <c r="I99" s="384">
        <f t="shared" si="26"/>
        <v>7058.166666666667</v>
      </c>
      <c r="J99" s="384">
        <f t="shared" si="26"/>
        <v>7058.166666666667</v>
      </c>
      <c r="K99" s="384">
        <f t="shared" si="26"/>
        <v>7058.166666666667</v>
      </c>
      <c r="L99" s="384">
        <f t="shared" si="26"/>
        <v>7058.166666666667</v>
      </c>
      <c r="M99" s="384">
        <f t="shared" si="26"/>
        <v>7058.166666666667</v>
      </c>
      <c r="N99" s="383">
        <f t="shared" si="26"/>
        <v>7058.166666666667</v>
      </c>
      <c r="O99" s="255"/>
      <c r="P99" s="348"/>
    </row>
    <row r="100" spans="1:16" ht="13.5" thickBot="1">
      <c r="A100" s="44"/>
      <c r="B100" s="385"/>
      <c r="C100" s="386"/>
      <c r="D100" s="386"/>
      <c r="E100" s="386"/>
      <c r="F100" s="386"/>
      <c r="G100" s="386"/>
      <c r="H100" s="386"/>
      <c r="I100" s="386"/>
      <c r="J100" s="386"/>
      <c r="K100" s="386"/>
      <c r="L100" s="386"/>
      <c r="M100" s="386"/>
      <c r="N100" s="385"/>
      <c r="O100" s="255"/>
      <c r="P100" s="348"/>
    </row>
    <row r="101" spans="1:16" ht="13.5" thickBot="1">
      <c r="A101" s="43" t="s">
        <v>48</v>
      </c>
      <c r="B101" s="387">
        <f>B99-B94</f>
        <v>0</v>
      </c>
      <c r="C101" s="388">
        <f t="shared" ref="C101:N101" si="27">C94-C99</f>
        <v>25</v>
      </c>
      <c r="D101" s="388">
        <f t="shared" si="27"/>
        <v>25</v>
      </c>
      <c r="E101" s="388">
        <f t="shared" si="27"/>
        <v>-125</v>
      </c>
      <c r="F101" s="388">
        <f t="shared" si="27"/>
        <v>-125</v>
      </c>
      <c r="G101" s="388">
        <f t="shared" si="27"/>
        <v>25</v>
      </c>
      <c r="H101" s="388">
        <f t="shared" si="27"/>
        <v>25</v>
      </c>
      <c r="I101" s="388">
        <f t="shared" si="27"/>
        <v>25</v>
      </c>
      <c r="J101" s="388">
        <f t="shared" si="27"/>
        <v>25</v>
      </c>
      <c r="K101" s="388">
        <f t="shared" si="27"/>
        <v>25</v>
      </c>
      <c r="L101" s="388">
        <f t="shared" si="27"/>
        <v>25</v>
      </c>
      <c r="M101" s="388">
        <f t="shared" si="27"/>
        <v>25</v>
      </c>
      <c r="N101" s="387">
        <f t="shared" si="27"/>
        <v>25</v>
      </c>
      <c r="O101" s="255"/>
      <c r="P101" s="348"/>
    </row>
    <row r="102" spans="1:16" ht="7.5" customHeight="1">
      <c r="A102" s="182"/>
      <c r="B102" s="311"/>
      <c r="C102" s="311"/>
      <c r="D102" s="311"/>
      <c r="E102" s="311"/>
      <c r="F102" s="311"/>
      <c r="G102" s="311"/>
      <c r="H102" s="311"/>
      <c r="I102" s="311"/>
      <c r="J102" s="311"/>
      <c r="K102" s="311"/>
      <c r="L102" s="311"/>
      <c r="M102" s="311"/>
      <c r="N102" s="337"/>
      <c r="O102" s="255"/>
      <c r="P102" s="348"/>
    </row>
    <row r="103" spans="1:16" ht="13.5" thickBot="1">
      <c r="A103" s="254" t="s">
        <v>78</v>
      </c>
      <c r="B103" s="339"/>
      <c r="C103" s="339">
        <f>C94-C99</f>
        <v>25</v>
      </c>
      <c r="D103" s="339">
        <f t="shared" ref="D103:N103" si="28">C103+D94-D99</f>
        <v>50</v>
      </c>
      <c r="E103" s="339">
        <f t="shared" si="28"/>
        <v>-75</v>
      </c>
      <c r="F103" s="339">
        <f t="shared" si="28"/>
        <v>-200</v>
      </c>
      <c r="G103" s="339">
        <f t="shared" si="28"/>
        <v>-175</v>
      </c>
      <c r="H103" s="339">
        <f t="shared" si="28"/>
        <v>-150</v>
      </c>
      <c r="I103" s="339">
        <f t="shared" si="28"/>
        <v>-125</v>
      </c>
      <c r="J103" s="339">
        <f t="shared" si="28"/>
        <v>-100</v>
      </c>
      <c r="K103" s="339">
        <f t="shared" si="28"/>
        <v>-75</v>
      </c>
      <c r="L103" s="339">
        <f t="shared" si="28"/>
        <v>-50</v>
      </c>
      <c r="M103" s="339">
        <f t="shared" si="28"/>
        <v>-25</v>
      </c>
      <c r="N103" s="340">
        <f t="shared" si="28"/>
        <v>0</v>
      </c>
      <c r="O103" s="255"/>
      <c r="P103" s="348"/>
    </row>
    <row r="104" spans="1:16">
      <c r="B104" s="348"/>
      <c r="C104" s="348"/>
      <c r="D104" s="348"/>
      <c r="E104" s="348"/>
      <c r="F104" s="348"/>
      <c r="G104" s="348"/>
      <c r="H104" s="348"/>
      <c r="I104" s="348"/>
      <c r="J104" s="348"/>
      <c r="K104" s="348"/>
      <c r="L104" s="348"/>
      <c r="M104" s="348"/>
      <c r="N104" s="348"/>
      <c r="O104" s="255"/>
      <c r="P104" s="348"/>
    </row>
    <row r="105" spans="1:16">
      <c r="B105" s="348"/>
      <c r="C105" s="348"/>
      <c r="D105" s="348"/>
      <c r="E105" s="348"/>
      <c r="F105" s="348"/>
      <c r="G105" s="348"/>
      <c r="H105" s="348"/>
      <c r="I105" s="348"/>
      <c r="J105" s="348"/>
      <c r="K105" s="348"/>
      <c r="L105" s="348"/>
      <c r="M105" s="348"/>
      <c r="N105" s="348"/>
      <c r="O105" s="255"/>
      <c r="P105" s="348"/>
    </row>
    <row r="106" spans="1:16">
      <c r="B106" s="348"/>
      <c r="C106" s="348"/>
      <c r="D106" s="348"/>
      <c r="E106" s="348"/>
      <c r="F106" s="348"/>
      <c r="G106" s="348"/>
      <c r="H106" s="348"/>
      <c r="I106" s="348"/>
      <c r="J106" s="348"/>
      <c r="K106" s="348"/>
      <c r="L106" s="348"/>
      <c r="M106" s="348"/>
      <c r="N106" s="348"/>
      <c r="O106" s="255"/>
      <c r="P106" s="348"/>
    </row>
    <row r="107" spans="1:16">
      <c r="B107" s="348"/>
      <c r="C107" s="348"/>
      <c r="D107" s="348"/>
      <c r="E107" s="348"/>
      <c r="F107" s="348"/>
      <c r="G107" s="348"/>
      <c r="H107" s="348"/>
      <c r="I107" s="348"/>
      <c r="J107" s="348"/>
      <c r="K107" s="348"/>
      <c r="L107" s="348"/>
      <c r="M107" s="348"/>
      <c r="N107" s="348"/>
      <c r="O107" s="255"/>
      <c r="P107" s="348"/>
    </row>
    <row r="108" spans="1:16">
      <c r="B108" s="348"/>
      <c r="C108" s="348"/>
      <c r="D108" s="348"/>
      <c r="E108" s="348"/>
      <c r="F108" s="348"/>
      <c r="G108" s="348"/>
      <c r="H108" s="348"/>
      <c r="I108" s="348"/>
      <c r="J108" s="348"/>
      <c r="K108" s="348"/>
      <c r="L108" s="348"/>
      <c r="M108" s="348"/>
      <c r="N108" s="348"/>
      <c r="O108" s="255"/>
      <c r="P108" s="348"/>
    </row>
    <row r="109" spans="1:16">
      <c r="B109" s="348"/>
      <c r="C109" s="348"/>
      <c r="D109" s="348"/>
      <c r="E109" s="348"/>
      <c r="F109" s="348"/>
      <c r="G109" s="348"/>
      <c r="H109" s="348"/>
      <c r="I109" s="348"/>
      <c r="J109" s="348"/>
      <c r="K109" s="348"/>
      <c r="L109" s="348"/>
      <c r="M109" s="348"/>
      <c r="N109" s="348"/>
      <c r="O109" s="255"/>
      <c r="P109" s="348"/>
    </row>
    <row r="110" spans="1:16">
      <c r="B110" s="348"/>
      <c r="C110" s="348"/>
      <c r="D110" s="348"/>
      <c r="E110" s="348"/>
      <c r="F110" s="348"/>
      <c r="G110" s="348"/>
      <c r="H110" s="348"/>
      <c r="I110" s="348"/>
      <c r="J110" s="348"/>
      <c r="K110" s="348"/>
      <c r="L110" s="348"/>
      <c r="M110" s="348"/>
      <c r="N110" s="348"/>
      <c r="O110" s="255"/>
      <c r="P110" s="348"/>
    </row>
    <row r="111" spans="1:16">
      <c r="B111" s="348"/>
      <c r="C111" s="348"/>
      <c r="D111" s="348"/>
      <c r="E111" s="348"/>
      <c r="F111" s="348"/>
      <c r="G111" s="348"/>
      <c r="H111" s="348"/>
      <c r="I111" s="348"/>
      <c r="J111" s="348"/>
      <c r="K111" s="348"/>
      <c r="L111" s="348"/>
      <c r="M111" s="348"/>
      <c r="N111" s="348"/>
      <c r="O111" s="255"/>
      <c r="P111" s="348"/>
    </row>
    <row r="112" spans="1:16">
      <c r="B112" s="348"/>
      <c r="C112" s="348"/>
      <c r="D112" s="348"/>
      <c r="E112" s="348"/>
      <c r="F112" s="348"/>
      <c r="G112" s="348"/>
      <c r="H112" s="348"/>
      <c r="I112" s="348"/>
      <c r="J112" s="348"/>
      <c r="K112" s="348"/>
      <c r="L112" s="348"/>
      <c r="M112" s="348"/>
      <c r="N112" s="348"/>
      <c r="O112" s="255"/>
      <c r="P112" s="348"/>
    </row>
    <row r="113" spans="2:16">
      <c r="B113" s="348"/>
      <c r="C113" s="348"/>
      <c r="D113" s="348"/>
      <c r="E113" s="348"/>
      <c r="F113" s="348"/>
      <c r="G113" s="348"/>
      <c r="H113" s="348"/>
      <c r="I113" s="348"/>
      <c r="J113" s="348"/>
      <c r="K113" s="348"/>
      <c r="L113" s="348"/>
      <c r="M113" s="348"/>
      <c r="N113" s="348"/>
      <c r="O113" s="255"/>
      <c r="P113" s="348"/>
    </row>
    <row r="114" spans="2:16">
      <c r="B114" s="348"/>
      <c r="C114" s="348"/>
      <c r="D114" s="348"/>
      <c r="E114" s="348"/>
      <c r="F114" s="348"/>
      <c r="G114" s="348"/>
      <c r="H114" s="348"/>
      <c r="I114" s="348"/>
      <c r="J114" s="348"/>
      <c r="K114" s="348"/>
      <c r="L114" s="348"/>
      <c r="M114" s="348"/>
      <c r="N114" s="348"/>
      <c r="O114" s="255"/>
      <c r="P114" s="348"/>
    </row>
    <row r="115" spans="2:16">
      <c r="B115" s="348"/>
      <c r="C115" s="348"/>
      <c r="D115" s="348"/>
      <c r="E115" s="348"/>
      <c r="F115" s="348"/>
      <c r="G115" s="348"/>
      <c r="H115" s="348"/>
      <c r="I115" s="348"/>
      <c r="J115" s="348"/>
      <c r="K115" s="348"/>
      <c r="L115" s="348"/>
      <c r="M115" s="348"/>
      <c r="N115" s="348"/>
      <c r="O115" s="255"/>
      <c r="P115" s="348"/>
    </row>
    <row r="116" spans="2:16">
      <c r="B116" s="348"/>
      <c r="C116" s="348"/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  <c r="O116" s="255"/>
      <c r="P116" s="348"/>
    </row>
    <row r="117" spans="2:16">
      <c r="B117" s="348"/>
      <c r="C117" s="348"/>
      <c r="D117" s="348"/>
      <c r="E117" s="348"/>
      <c r="F117" s="348"/>
      <c r="G117" s="348"/>
      <c r="H117" s="348"/>
      <c r="I117" s="348"/>
      <c r="J117" s="348"/>
      <c r="K117" s="348"/>
      <c r="L117" s="348"/>
      <c r="M117" s="348"/>
      <c r="N117" s="348"/>
      <c r="O117" s="255"/>
      <c r="P117" s="348"/>
    </row>
    <row r="118" spans="2:16">
      <c r="B118" s="348"/>
      <c r="C118" s="348"/>
      <c r="D118" s="348"/>
      <c r="E118" s="348"/>
      <c r="F118" s="348"/>
      <c r="G118" s="348"/>
      <c r="H118" s="348"/>
      <c r="I118" s="348"/>
      <c r="J118" s="348"/>
      <c r="K118" s="348"/>
      <c r="L118" s="348"/>
      <c r="M118" s="348"/>
      <c r="N118" s="348"/>
      <c r="O118" s="255"/>
      <c r="P118" s="348"/>
    </row>
    <row r="119" spans="2:16">
      <c r="B119" s="348"/>
      <c r="C119" s="348"/>
      <c r="D119" s="348"/>
      <c r="E119" s="348"/>
      <c r="F119" s="348"/>
      <c r="G119" s="348"/>
      <c r="H119" s="348"/>
      <c r="I119" s="348"/>
      <c r="J119" s="348"/>
      <c r="K119" s="348"/>
      <c r="L119" s="348"/>
      <c r="M119" s="348"/>
      <c r="N119" s="348"/>
      <c r="O119" s="255"/>
      <c r="P119" s="348"/>
    </row>
    <row r="120" spans="2:16">
      <c r="B120" s="348"/>
      <c r="C120" s="348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255"/>
      <c r="P120" s="348"/>
    </row>
    <row r="121" spans="2:16">
      <c r="B121" s="348"/>
      <c r="C121" s="348"/>
      <c r="D121" s="348"/>
      <c r="E121" s="348"/>
      <c r="F121" s="348"/>
      <c r="G121" s="348"/>
      <c r="H121" s="348"/>
      <c r="I121" s="348"/>
      <c r="J121" s="348"/>
      <c r="K121" s="348"/>
      <c r="L121" s="348"/>
      <c r="M121" s="348"/>
      <c r="N121" s="348"/>
      <c r="O121" s="255"/>
      <c r="P121" s="348"/>
    </row>
    <row r="122" spans="2:16">
      <c r="B122" s="348"/>
      <c r="C122" s="348"/>
      <c r="D122" s="348"/>
      <c r="E122" s="348"/>
      <c r="F122" s="348"/>
      <c r="G122" s="348"/>
      <c r="H122" s="348"/>
      <c r="I122" s="348"/>
      <c r="J122" s="348"/>
      <c r="K122" s="348"/>
      <c r="L122" s="348"/>
      <c r="M122" s="348"/>
      <c r="N122" s="348"/>
      <c r="O122" s="255"/>
    </row>
    <row r="123" spans="2:16">
      <c r="B123" s="348"/>
      <c r="C123" s="348"/>
      <c r="D123" s="348"/>
      <c r="E123" s="348"/>
      <c r="F123" s="348"/>
      <c r="G123" s="348"/>
      <c r="H123" s="348"/>
      <c r="I123" s="348"/>
      <c r="J123" s="348"/>
      <c r="K123" s="348"/>
      <c r="L123" s="348"/>
      <c r="M123" s="348"/>
      <c r="N123" s="348"/>
      <c r="O123" s="255"/>
    </row>
    <row r="124" spans="2:16">
      <c r="B124" s="348"/>
      <c r="C124" s="348"/>
      <c r="D124" s="348"/>
      <c r="E124" s="348"/>
      <c r="F124" s="348"/>
      <c r="G124" s="348"/>
      <c r="H124" s="348"/>
      <c r="I124" s="348"/>
      <c r="J124" s="348"/>
      <c r="K124" s="348"/>
      <c r="L124" s="348"/>
      <c r="M124" s="348"/>
      <c r="N124" s="348"/>
      <c r="O124" s="255"/>
    </row>
    <row r="125" spans="2:16">
      <c r="B125" s="348"/>
      <c r="C125" s="348"/>
      <c r="D125" s="348"/>
      <c r="E125" s="348"/>
      <c r="F125" s="348"/>
      <c r="G125" s="348"/>
      <c r="H125" s="348"/>
      <c r="I125" s="348"/>
      <c r="J125" s="348"/>
      <c r="K125" s="348"/>
      <c r="L125" s="348"/>
      <c r="M125" s="348"/>
      <c r="N125" s="348"/>
      <c r="O125" s="255"/>
    </row>
    <row r="126" spans="2:16">
      <c r="B126" s="348"/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  <c r="O126" s="255"/>
    </row>
    <row r="127" spans="2:16">
      <c r="B127" s="348"/>
      <c r="C127" s="348"/>
      <c r="D127" s="348"/>
      <c r="E127" s="348"/>
      <c r="F127" s="348"/>
      <c r="G127" s="348"/>
      <c r="H127" s="348"/>
      <c r="I127" s="348"/>
      <c r="J127" s="348"/>
      <c r="K127" s="348"/>
      <c r="L127" s="348"/>
      <c r="M127" s="348"/>
      <c r="N127" s="348"/>
      <c r="O127" s="255"/>
    </row>
    <row r="128" spans="2:16">
      <c r="B128" s="348"/>
      <c r="C128" s="348"/>
      <c r="D128" s="348"/>
      <c r="E128" s="348"/>
      <c r="F128" s="348"/>
      <c r="G128" s="348"/>
      <c r="H128" s="348"/>
      <c r="I128" s="348"/>
      <c r="J128" s="348"/>
      <c r="K128" s="348"/>
      <c r="L128" s="348"/>
      <c r="M128" s="348"/>
      <c r="N128" s="348"/>
      <c r="O128" s="255"/>
    </row>
    <row r="129" spans="2:15">
      <c r="B129" s="348"/>
      <c r="C129" s="348"/>
      <c r="D129" s="348"/>
      <c r="E129" s="348"/>
      <c r="F129" s="348"/>
      <c r="G129" s="348"/>
      <c r="H129" s="348"/>
      <c r="I129" s="348"/>
      <c r="J129" s="348"/>
      <c r="K129" s="348"/>
      <c r="L129" s="348"/>
      <c r="M129" s="348"/>
      <c r="N129" s="348"/>
      <c r="O129" s="255"/>
    </row>
    <row r="130" spans="2:15">
      <c r="B130" s="348"/>
      <c r="C130" s="348"/>
      <c r="D130" s="348"/>
      <c r="E130" s="348"/>
      <c r="F130" s="348"/>
      <c r="G130" s="348"/>
      <c r="H130" s="348"/>
      <c r="I130" s="348"/>
      <c r="J130" s="348"/>
      <c r="K130" s="348"/>
      <c r="L130" s="348"/>
      <c r="M130" s="348"/>
      <c r="N130" s="348"/>
      <c r="O130" s="255"/>
    </row>
    <row r="131" spans="2:15">
      <c r="B131" s="348"/>
      <c r="C131" s="348"/>
      <c r="D131" s="348"/>
      <c r="E131" s="348"/>
      <c r="F131" s="348"/>
      <c r="G131" s="348"/>
      <c r="H131" s="348"/>
      <c r="I131" s="348"/>
      <c r="J131" s="348"/>
      <c r="K131" s="348"/>
      <c r="L131" s="348"/>
      <c r="M131" s="348"/>
      <c r="N131" s="348"/>
    </row>
    <row r="132" spans="2:15">
      <c r="B132" s="348"/>
      <c r="C132" s="348"/>
      <c r="D132" s="348"/>
      <c r="E132" s="348"/>
      <c r="F132" s="348"/>
      <c r="G132" s="348"/>
      <c r="H132" s="348"/>
      <c r="I132" s="348"/>
      <c r="J132" s="348"/>
      <c r="K132" s="348"/>
      <c r="L132" s="348"/>
      <c r="M132" s="348"/>
      <c r="N132" s="348"/>
    </row>
    <row r="133" spans="2:15">
      <c r="B133" s="348"/>
      <c r="C133" s="348"/>
      <c r="D133" s="348"/>
      <c r="E133" s="348"/>
      <c r="F133" s="348"/>
      <c r="G133" s="348"/>
      <c r="H133" s="348"/>
      <c r="I133" s="348"/>
      <c r="J133" s="348"/>
      <c r="K133" s="348"/>
      <c r="L133" s="348"/>
      <c r="M133" s="348"/>
      <c r="N133" s="348"/>
    </row>
    <row r="134" spans="2:15">
      <c r="B134" s="348"/>
      <c r="C134" s="348"/>
      <c r="D134" s="348"/>
      <c r="E134" s="348"/>
      <c r="F134" s="348"/>
      <c r="G134" s="348"/>
      <c r="H134" s="348"/>
      <c r="I134" s="348"/>
      <c r="J134" s="348"/>
      <c r="K134" s="348"/>
      <c r="L134" s="348"/>
      <c r="M134" s="348"/>
      <c r="N134" s="348"/>
    </row>
    <row r="135" spans="2:15">
      <c r="B135" s="348"/>
      <c r="C135" s="348"/>
      <c r="D135" s="348"/>
      <c r="E135" s="348"/>
      <c r="F135" s="348"/>
      <c r="G135" s="348"/>
      <c r="H135" s="348"/>
      <c r="I135" s="348"/>
      <c r="J135" s="348"/>
      <c r="K135" s="348"/>
      <c r="L135" s="348"/>
      <c r="M135" s="348"/>
      <c r="N135" s="348"/>
    </row>
    <row r="136" spans="2:15">
      <c r="B136" s="348"/>
      <c r="C136" s="348"/>
      <c r="D136" s="348"/>
      <c r="E136" s="348"/>
      <c r="F136" s="348"/>
      <c r="G136" s="348"/>
      <c r="H136" s="348"/>
      <c r="I136" s="348"/>
      <c r="J136" s="348"/>
      <c r="K136" s="348"/>
      <c r="L136" s="348"/>
      <c r="M136" s="348"/>
      <c r="N136" s="348"/>
    </row>
    <row r="137" spans="2:15">
      <c r="B137" s="348"/>
      <c r="C137" s="348"/>
      <c r="D137" s="348"/>
      <c r="E137" s="348"/>
      <c r="F137" s="348"/>
      <c r="G137" s="348"/>
      <c r="H137" s="348"/>
      <c r="I137" s="348"/>
      <c r="J137" s="348"/>
      <c r="K137" s="348"/>
      <c r="L137" s="348"/>
      <c r="M137" s="348"/>
      <c r="N137" s="348"/>
    </row>
    <row r="138" spans="2:15">
      <c r="B138" s="348"/>
      <c r="C138" s="348"/>
      <c r="D138" s="348"/>
      <c r="E138" s="348"/>
      <c r="F138" s="348"/>
      <c r="G138" s="348"/>
      <c r="H138" s="348"/>
      <c r="I138" s="348"/>
      <c r="J138" s="348"/>
      <c r="K138" s="348"/>
      <c r="L138" s="348"/>
      <c r="M138" s="348"/>
      <c r="N138" s="348"/>
    </row>
    <row r="139" spans="2:15">
      <c r="B139" s="348"/>
      <c r="C139" s="348"/>
      <c r="D139" s="348"/>
      <c r="E139" s="348"/>
      <c r="F139" s="348"/>
      <c r="G139" s="348"/>
      <c r="H139" s="348"/>
      <c r="I139" s="348"/>
      <c r="J139" s="348"/>
      <c r="K139" s="348"/>
      <c r="L139" s="348"/>
      <c r="M139" s="348"/>
      <c r="N139" s="348"/>
    </row>
    <row r="140" spans="2:15">
      <c r="B140" s="348"/>
      <c r="C140" s="348"/>
      <c r="D140" s="348"/>
      <c r="E140" s="348"/>
      <c r="F140" s="348"/>
      <c r="G140" s="348"/>
      <c r="H140" s="348"/>
      <c r="I140" s="348"/>
      <c r="J140" s="348"/>
      <c r="K140" s="348"/>
      <c r="L140" s="348"/>
      <c r="M140" s="348"/>
      <c r="N140" s="348"/>
    </row>
    <row r="141" spans="2:15">
      <c r="B141" s="348"/>
      <c r="C141" s="348"/>
      <c r="D141" s="348"/>
      <c r="E141" s="348"/>
      <c r="F141" s="348"/>
      <c r="G141" s="348"/>
      <c r="H141" s="348"/>
      <c r="I141" s="348"/>
      <c r="J141" s="348"/>
      <c r="K141" s="348"/>
      <c r="L141" s="348"/>
      <c r="M141" s="348"/>
      <c r="N141" s="348"/>
    </row>
    <row r="142" spans="2:15">
      <c r="B142" s="348"/>
      <c r="C142" s="348"/>
      <c r="D142" s="348"/>
      <c r="E142" s="348"/>
      <c r="F142" s="348"/>
      <c r="G142" s="348"/>
      <c r="H142" s="348"/>
      <c r="I142" s="348"/>
      <c r="J142" s="348"/>
      <c r="K142" s="348"/>
      <c r="L142" s="348"/>
      <c r="M142" s="348"/>
      <c r="N142" s="348"/>
    </row>
    <row r="143" spans="2:15">
      <c r="B143" s="348"/>
      <c r="C143" s="348"/>
      <c r="D143" s="348"/>
      <c r="E143" s="348"/>
      <c r="F143" s="348"/>
      <c r="G143" s="348"/>
      <c r="H143" s="348"/>
      <c r="I143" s="348"/>
      <c r="J143" s="348"/>
      <c r="K143" s="348"/>
      <c r="L143" s="348"/>
      <c r="M143" s="348"/>
      <c r="N143" s="348"/>
    </row>
    <row r="144" spans="2:15">
      <c r="B144" s="348"/>
      <c r="C144" s="348"/>
      <c r="D144" s="348"/>
      <c r="E144" s="348"/>
      <c r="F144" s="348"/>
      <c r="G144" s="348"/>
      <c r="H144" s="348"/>
      <c r="I144" s="348"/>
      <c r="J144" s="348"/>
      <c r="K144" s="348"/>
      <c r="L144" s="348"/>
      <c r="M144" s="348"/>
      <c r="N144" s="348"/>
    </row>
    <row r="145" spans="2:14">
      <c r="B145" s="348"/>
      <c r="C145" s="348"/>
      <c r="D145" s="348"/>
      <c r="E145" s="348"/>
      <c r="F145" s="348"/>
      <c r="G145" s="348"/>
      <c r="H145" s="348"/>
      <c r="I145" s="348"/>
      <c r="J145" s="348"/>
      <c r="K145" s="348"/>
      <c r="L145" s="348"/>
      <c r="M145" s="348"/>
      <c r="N145" s="348"/>
    </row>
    <row r="146" spans="2:14">
      <c r="B146" s="348"/>
      <c r="C146" s="348"/>
      <c r="D146" s="348"/>
      <c r="E146" s="348"/>
      <c r="F146" s="348"/>
      <c r="G146" s="348"/>
      <c r="H146" s="348"/>
      <c r="I146" s="348"/>
      <c r="J146" s="348"/>
      <c r="K146" s="348"/>
      <c r="L146" s="348"/>
      <c r="M146" s="348"/>
      <c r="N146" s="348"/>
    </row>
    <row r="147" spans="2:14">
      <c r="B147" s="348"/>
      <c r="C147" s="348"/>
      <c r="D147" s="348"/>
      <c r="E147" s="348"/>
      <c r="F147" s="348"/>
      <c r="G147" s="348"/>
      <c r="H147" s="348"/>
      <c r="I147" s="348"/>
      <c r="J147" s="348"/>
      <c r="K147" s="348"/>
      <c r="L147" s="348"/>
      <c r="M147" s="348"/>
      <c r="N147" s="348"/>
    </row>
    <row r="148" spans="2:14">
      <c r="B148" s="348"/>
      <c r="C148" s="348"/>
      <c r="D148" s="348"/>
      <c r="E148" s="348"/>
      <c r="F148" s="348"/>
      <c r="G148" s="348"/>
      <c r="H148" s="348"/>
      <c r="I148" s="348"/>
      <c r="J148" s="348"/>
      <c r="K148" s="348"/>
      <c r="L148" s="348"/>
      <c r="M148" s="348"/>
      <c r="N148" s="348"/>
    </row>
    <row r="149" spans="2:14">
      <c r="B149" s="348"/>
      <c r="C149" s="348"/>
      <c r="D149" s="348"/>
      <c r="E149" s="348"/>
      <c r="F149" s="348"/>
      <c r="G149" s="348"/>
      <c r="H149" s="348"/>
      <c r="I149" s="348"/>
      <c r="J149" s="348"/>
      <c r="K149" s="348"/>
      <c r="L149" s="348"/>
      <c r="M149" s="348"/>
      <c r="N149" s="348"/>
    </row>
    <row r="150" spans="2:14">
      <c r="B150" s="348"/>
      <c r="C150" s="348"/>
      <c r="D150" s="348"/>
      <c r="E150" s="348"/>
      <c r="F150" s="348"/>
      <c r="G150" s="348"/>
      <c r="H150" s="348"/>
      <c r="I150" s="348"/>
      <c r="J150" s="348"/>
      <c r="K150" s="348"/>
      <c r="L150" s="348"/>
      <c r="M150" s="348"/>
      <c r="N150" s="348"/>
    </row>
    <row r="151" spans="2:14">
      <c r="B151" s="348"/>
      <c r="C151" s="348"/>
      <c r="D151" s="348"/>
      <c r="E151" s="348"/>
      <c r="F151" s="348"/>
      <c r="G151" s="348"/>
      <c r="H151" s="348"/>
      <c r="I151" s="348"/>
      <c r="J151" s="348"/>
      <c r="K151" s="348"/>
      <c r="L151" s="348"/>
      <c r="M151" s="348"/>
      <c r="N151" s="348"/>
    </row>
    <row r="152" spans="2:14">
      <c r="B152" s="348"/>
      <c r="C152" s="348"/>
      <c r="D152" s="348"/>
      <c r="E152" s="348"/>
      <c r="F152" s="348"/>
      <c r="G152" s="348"/>
      <c r="H152" s="348"/>
      <c r="I152" s="348"/>
      <c r="J152" s="348"/>
      <c r="K152" s="348"/>
      <c r="L152" s="348"/>
      <c r="M152" s="348"/>
      <c r="N152" s="348"/>
    </row>
    <row r="153" spans="2:14">
      <c r="B153" s="348"/>
      <c r="C153" s="348"/>
      <c r="D153" s="348"/>
      <c r="E153" s="348"/>
      <c r="F153" s="348"/>
      <c r="G153" s="348"/>
      <c r="H153" s="348"/>
      <c r="I153" s="348"/>
      <c r="J153" s="348"/>
      <c r="K153" s="348"/>
      <c r="L153" s="348"/>
      <c r="M153" s="348"/>
      <c r="N153" s="348"/>
    </row>
    <row r="154" spans="2:14">
      <c r="B154" s="348"/>
      <c r="C154" s="348"/>
      <c r="D154" s="348"/>
      <c r="E154" s="348"/>
      <c r="F154" s="348"/>
      <c r="G154" s="348"/>
      <c r="H154" s="348"/>
      <c r="I154" s="348"/>
      <c r="J154" s="348"/>
      <c r="K154" s="348"/>
      <c r="L154" s="348"/>
      <c r="M154" s="348"/>
      <c r="N154" s="348"/>
    </row>
    <row r="155" spans="2:14">
      <c r="B155" s="348"/>
      <c r="C155" s="348"/>
      <c r="D155" s="348"/>
      <c r="E155" s="348"/>
      <c r="F155" s="348"/>
      <c r="G155" s="348"/>
      <c r="H155" s="348"/>
      <c r="I155" s="348"/>
      <c r="J155" s="348"/>
      <c r="K155" s="348"/>
      <c r="L155" s="348"/>
      <c r="M155" s="348"/>
      <c r="N155" s="348"/>
    </row>
    <row r="156" spans="2:14">
      <c r="B156" s="348"/>
      <c r="C156" s="348"/>
      <c r="D156" s="348"/>
      <c r="E156" s="348"/>
      <c r="F156" s="348"/>
      <c r="G156" s="348"/>
      <c r="H156" s="348"/>
      <c r="I156" s="348"/>
      <c r="J156" s="348"/>
      <c r="K156" s="348"/>
      <c r="L156" s="348"/>
      <c r="M156" s="348"/>
      <c r="N156" s="348"/>
    </row>
    <row r="157" spans="2:14">
      <c r="B157" s="348"/>
      <c r="C157" s="348"/>
      <c r="D157" s="348"/>
      <c r="E157" s="348"/>
      <c r="F157" s="348"/>
      <c r="G157" s="348"/>
      <c r="H157" s="348"/>
      <c r="I157" s="348"/>
      <c r="J157" s="348"/>
      <c r="K157" s="348"/>
      <c r="L157" s="348"/>
      <c r="M157" s="348"/>
      <c r="N157" s="348"/>
    </row>
    <row r="158" spans="2:14">
      <c r="B158" s="348"/>
      <c r="C158" s="348"/>
      <c r="D158" s="348"/>
      <c r="E158" s="348"/>
      <c r="F158" s="348"/>
      <c r="G158" s="348"/>
      <c r="H158" s="348"/>
      <c r="I158" s="348"/>
      <c r="J158" s="348"/>
      <c r="K158" s="348"/>
      <c r="L158" s="348"/>
      <c r="M158" s="348"/>
      <c r="N158" s="348"/>
    </row>
    <row r="159" spans="2:14">
      <c r="B159" s="348"/>
      <c r="C159" s="348"/>
      <c r="D159" s="348"/>
      <c r="E159" s="348"/>
      <c r="F159" s="348"/>
      <c r="G159" s="348"/>
      <c r="H159" s="348"/>
      <c r="I159" s="348"/>
      <c r="J159" s="348"/>
      <c r="K159" s="348"/>
      <c r="L159" s="348"/>
      <c r="M159" s="348"/>
      <c r="N159" s="348"/>
    </row>
    <row r="160" spans="2:14">
      <c r="B160" s="348"/>
      <c r="C160" s="348"/>
      <c r="D160" s="348"/>
      <c r="E160" s="348"/>
      <c r="F160" s="348"/>
      <c r="G160" s="348"/>
      <c r="H160" s="348"/>
      <c r="I160" s="348"/>
      <c r="J160" s="348"/>
      <c r="K160" s="348"/>
      <c r="L160" s="348"/>
      <c r="M160" s="348"/>
      <c r="N160" s="348"/>
    </row>
    <row r="161" spans="2:14">
      <c r="B161" s="348"/>
      <c r="C161" s="348"/>
      <c r="D161" s="348"/>
      <c r="E161" s="348"/>
      <c r="F161" s="348"/>
      <c r="G161" s="348"/>
      <c r="H161" s="348"/>
      <c r="I161" s="348"/>
      <c r="J161" s="348"/>
      <c r="K161" s="348"/>
      <c r="L161" s="348"/>
      <c r="M161" s="348"/>
      <c r="N161" s="348"/>
    </row>
    <row r="162" spans="2:14">
      <c r="B162" s="348"/>
      <c r="C162" s="348"/>
      <c r="D162" s="348"/>
      <c r="E162" s="348"/>
      <c r="F162" s="348"/>
      <c r="G162" s="348"/>
      <c r="H162" s="348"/>
      <c r="I162" s="348"/>
      <c r="J162" s="348"/>
      <c r="K162" s="348"/>
      <c r="L162" s="348"/>
      <c r="M162" s="348"/>
      <c r="N162" s="348"/>
    </row>
    <row r="163" spans="2:14">
      <c r="B163" s="348"/>
      <c r="C163" s="348"/>
      <c r="D163" s="348"/>
      <c r="E163" s="348"/>
      <c r="F163" s="348"/>
      <c r="G163" s="348"/>
      <c r="H163" s="348"/>
      <c r="I163" s="348"/>
      <c r="J163" s="348"/>
      <c r="K163" s="348"/>
      <c r="L163" s="348"/>
      <c r="M163" s="348"/>
      <c r="N163" s="348"/>
    </row>
    <row r="164" spans="2:14">
      <c r="B164" s="348"/>
      <c r="C164" s="348"/>
      <c r="D164" s="348"/>
      <c r="E164" s="348"/>
      <c r="F164" s="348"/>
      <c r="G164" s="348"/>
      <c r="H164" s="348"/>
      <c r="I164" s="348"/>
      <c r="J164" s="348"/>
      <c r="K164" s="348"/>
      <c r="L164" s="348"/>
      <c r="M164" s="348"/>
      <c r="N164" s="348"/>
    </row>
    <row r="165" spans="2:14">
      <c r="B165" s="348"/>
      <c r="C165" s="348"/>
      <c r="D165" s="348"/>
      <c r="E165" s="348"/>
      <c r="F165" s="348"/>
      <c r="G165" s="348"/>
      <c r="H165" s="348"/>
      <c r="I165" s="348"/>
      <c r="J165" s="348"/>
      <c r="K165" s="348"/>
      <c r="L165" s="348"/>
      <c r="M165" s="348"/>
      <c r="N165" s="348"/>
    </row>
    <row r="166" spans="2:14">
      <c r="B166" s="348"/>
      <c r="C166" s="348"/>
      <c r="D166" s="348"/>
      <c r="E166" s="348"/>
      <c r="F166" s="348"/>
      <c r="G166" s="348"/>
      <c r="H166" s="348"/>
      <c r="I166" s="348"/>
      <c r="J166" s="348"/>
      <c r="K166" s="348"/>
      <c r="L166" s="348"/>
      <c r="M166" s="348"/>
      <c r="N166" s="348"/>
    </row>
    <row r="167" spans="2:14">
      <c r="B167" s="348"/>
      <c r="C167" s="348"/>
      <c r="D167" s="348"/>
      <c r="E167" s="348"/>
      <c r="F167" s="348"/>
      <c r="G167" s="348"/>
      <c r="H167" s="348"/>
      <c r="I167" s="348"/>
      <c r="J167" s="348"/>
      <c r="K167" s="348"/>
      <c r="L167" s="348"/>
      <c r="M167" s="348"/>
      <c r="N167" s="348"/>
    </row>
    <row r="168" spans="2:14">
      <c r="B168" s="348"/>
      <c r="C168" s="348"/>
      <c r="D168" s="348"/>
      <c r="E168" s="348"/>
      <c r="F168" s="348"/>
      <c r="G168" s="348"/>
      <c r="H168" s="348"/>
      <c r="I168" s="348"/>
      <c r="J168" s="348"/>
      <c r="K168" s="348"/>
      <c r="L168" s="348"/>
      <c r="M168" s="348"/>
      <c r="N168" s="348"/>
    </row>
    <row r="169" spans="2:14">
      <c r="B169" s="348"/>
      <c r="C169" s="348"/>
      <c r="D169" s="348"/>
      <c r="E169" s="348"/>
      <c r="F169" s="348"/>
      <c r="G169" s="348"/>
      <c r="H169" s="348"/>
      <c r="I169" s="348"/>
      <c r="J169" s="348"/>
      <c r="K169" s="348"/>
      <c r="L169" s="348"/>
      <c r="M169" s="348"/>
      <c r="N169" s="348"/>
    </row>
    <row r="170" spans="2:14">
      <c r="B170" s="348"/>
      <c r="C170" s="348"/>
      <c r="D170" s="348"/>
      <c r="E170" s="348"/>
      <c r="F170" s="348"/>
      <c r="G170" s="348"/>
      <c r="H170" s="348"/>
      <c r="I170" s="348"/>
      <c r="J170" s="348"/>
      <c r="K170" s="348"/>
      <c r="L170" s="348"/>
      <c r="M170" s="348"/>
      <c r="N170" s="348"/>
    </row>
    <row r="171" spans="2:14">
      <c r="B171" s="348"/>
      <c r="C171" s="348"/>
      <c r="D171" s="348"/>
      <c r="E171" s="348"/>
      <c r="F171" s="348"/>
      <c r="G171" s="348"/>
      <c r="H171" s="348"/>
      <c r="I171" s="348"/>
      <c r="J171" s="348"/>
      <c r="K171" s="348"/>
      <c r="L171" s="348"/>
      <c r="M171" s="348"/>
      <c r="N171" s="348"/>
    </row>
    <row r="172" spans="2:14">
      <c r="B172" s="348"/>
      <c r="C172" s="348"/>
      <c r="D172" s="348"/>
      <c r="E172" s="348"/>
      <c r="F172" s="348"/>
      <c r="G172" s="348"/>
      <c r="H172" s="348"/>
      <c r="I172" s="348"/>
      <c r="J172" s="348"/>
      <c r="K172" s="348"/>
      <c r="L172" s="348"/>
      <c r="M172" s="348"/>
      <c r="N172" s="348"/>
    </row>
    <row r="173" spans="2:14">
      <c r="B173" s="348"/>
      <c r="C173" s="348"/>
      <c r="D173" s="348"/>
      <c r="E173" s="348"/>
      <c r="F173" s="348"/>
      <c r="G173" s="348"/>
      <c r="H173" s="348"/>
      <c r="I173" s="348"/>
      <c r="J173" s="348"/>
      <c r="K173" s="348"/>
      <c r="L173" s="348"/>
      <c r="M173" s="348"/>
      <c r="N173" s="348"/>
    </row>
    <row r="174" spans="2:14">
      <c r="B174" s="348"/>
      <c r="C174" s="348"/>
      <c r="D174" s="348"/>
      <c r="E174" s="348"/>
      <c r="F174" s="348"/>
      <c r="G174" s="348"/>
      <c r="H174" s="348"/>
      <c r="I174" s="348"/>
      <c r="J174" s="348"/>
      <c r="K174" s="348"/>
      <c r="L174" s="348"/>
      <c r="M174" s="348"/>
      <c r="N174" s="348"/>
    </row>
    <row r="175" spans="2:14">
      <c r="B175" s="348"/>
      <c r="C175" s="348"/>
      <c r="D175" s="348"/>
      <c r="E175" s="348"/>
      <c r="F175" s="348"/>
      <c r="G175" s="348"/>
      <c r="H175" s="348"/>
      <c r="I175" s="348"/>
      <c r="J175" s="348"/>
      <c r="K175" s="348"/>
      <c r="L175" s="348"/>
      <c r="M175" s="348"/>
      <c r="N175" s="348"/>
    </row>
    <row r="176" spans="2:14">
      <c r="B176" s="348"/>
      <c r="C176" s="348"/>
      <c r="D176" s="348"/>
      <c r="E176" s="348"/>
      <c r="F176" s="348"/>
      <c r="G176" s="348"/>
      <c r="H176" s="348"/>
      <c r="I176" s="348"/>
      <c r="J176" s="348"/>
      <c r="K176" s="348"/>
      <c r="L176" s="348"/>
      <c r="M176" s="348"/>
      <c r="N176" s="348"/>
    </row>
    <row r="177" spans="2:14">
      <c r="B177" s="348"/>
      <c r="C177" s="348"/>
      <c r="D177" s="348"/>
      <c r="E177" s="348"/>
      <c r="F177" s="348"/>
      <c r="G177" s="348"/>
      <c r="H177" s="348"/>
      <c r="I177" s="348"/>
      <c r="J177" s="348"/>
      <c r="K177" s="348"/>
      <c r="L177" s="348"/>
      <c r="M177" s="348"/>
      <c r="N177" s="348"/>
    </row>
    <row r="178" spans="2:14">
      <c r="B178" s="348"/>
      <c r="C178" s="348"/>
      <c r="D178" s="348"/>
      <c r="E178" s="348"/>
      <c r="F178" s="348"/>
      <c r="G178" s="348"/>
      <c r="H178" s="348"/>
      <c r="I178" s="348"/>
      <c r="J178" s="348"/>
      <c r="K178" s="348"/>
      <c r="L178" s="348"/>
      <c r="M178" s="348"/>
      <c r="N178" s="348"/>
    </row>
    <row r="179" spans="2:14">
      <c r="B179" s="348"/>
      <c r="C179" s="348"/>
      <c r="D179" s="348"/>
      <c r="E179" s="348"/>
      <c r="F179" s="348"/>
      <c r="G179" s="348"/>
      <c r="H179" s="348"/>
      <c r="I179" s="348"/>
      <c r="J179" s="348"/>
      <c r="K179" s="348"/>
      <c r="L179" s="348"/>
      <c r="M179" s="348"/>
      <c r="N179" s="348"/>
    </row>
    <row r="180" spans="2:14">
      <c r="B180" s="348"/>
      <c r="C180" s="348"/>
      <c r="D180" s="348"/>
      <c r="E180" s="348"/>
      <c r="F180" s="348"/>
      <c r="G180" s="348"/>
      <c r="H180" s="348"/>
      <c r="I180" s="348"/>
      <c r="J180" s="348"/>
      <c r="K180" s="348"/>
      <c r="L180" s="348"/>
      <c r="M180" s="348"/>
      <c r="N180" s="348"/>
    </row>
    <row r="181" spans="2:14">
      <c r="B181" s="348"/>
      <c r="C181" s="348"/>
      <c r="D181" s="348"/>
      <c r="E181" s="348"/>
      <c r="F181" s="348"/>
      <c r="G181" s="348"/>
      <c r="H181" s="348"/>
      <c r="I181" s="348"/>
      <c r="J181" s="348"/>
      <c r="K181" s="348"/>
      <c r="L181" s="348"/>
      <c r="M181" s="348"/>
      <c r="N181" s="348"/>
    </row>
    <row r="182" spans="2:14">
      <c r="B182" s="348"/>
      <c r="C182" s="348"/>
      <c r="D182" s="348"/>
      <c r="E182" s="348"/>
      <c r="F182" s="348"/>
      <c r="G182" s="348"/>
      <c r="H182" s="348"/>
      <c r="I182" s="348"/>
      <c r="J182" s="348"/>
      <c r="K182" s="348"/>
      <c r="L182" s="348"/>
      <c r="M182" s="348"/>
      <c r="N182" s="348"/>
    </row>
    <row r="183" spans="2:14">
      <c r="B183" s="348"/>
      <c r="C183" s="348"/>
      <c r="D183" s="348"/>
      <c r="E183" s="348"/>
      <c r="F183" s="348"/>
      <c r="G183" s="348"/>
      <c r="H183" s="348"/>
      <c r="I183" s="348"/>
      <c r="J183" s="348"/>
      <c r="K183" s="348"/>
      <c r="L183" s="348"/>
      <c r="M183" s="348"/>
      <c r="N183" s="348"/>
    </row>
    <row r="184" spans="2:14">
      <c r="B184" s="348"/>
      <c r="C184" s="348"/>
      <c r="D184" s="348"/>
      <c r="E184" s="348"/>
      <c r="F184" s="348"/>
      <c r="G184" s="348"/>
      <c r="H184" s="348"/>
      <c r="I184" s="348"/>
      <c r="J184" s="348"/>
      <c r="K184" s="348"/>
      <c r="L184" s="348"/>
      <c r="M184" s="348"/>
      <c r="N184" s="348"/>
    </row>
    <row r="185" spans="2:14">
      <c r="B185" s="348"/>
      <c r="C185" s="348"/>
      <c r="D185" s="348"/>
      <c r="E185" s="348"/>
      <c r="F185" s="348"/>
      <c r="G185" s="348"/>
      <c r="H185" s="348"/>
      <c r="I185" s="348"/>
      <c r="J185" s="348"/>
      <c r="K185" s="348"/>
      <c r="L185" s="348"/>
      <c r="M185" s="348"/>
      <c r="N185" s="348"/>
    </row>
    <row r="186" spans="2:14">
      <c r="B186" s="348"/>
      <c r="C186" s="348"/>
      <c r="D186" s="348"/>
      <c r="E186" s="348"/>
      <c r="F186" s="348"/>
      <c r="G186" s="348"/>
      <c r="H186" s="348"/>
      <c r="I186" s="348"/>
      <c r="J186" s="348"/>
      <c r="K186" s="348"/>
      <c r="L186" s="348"/>
      <c r="M186" s="348"/>
      <c r="N186" s="348"/>
    </row>
    <row r="187" spans="2:14">
      <c r="B187" s="348"/>
      <c r="C187" s="348"/>
      <c r="D187" s="348"/>
      <c r="E187" s="348"/>
      <c r="F187" s="348"/>
      <c r="G187" s="348"/>
      <c r="H187" s="348"/>
      <c r="I187" s="348"/>
      <c r="J187" s="348"/>
      <c r="K187" s="348"/>
      <c r="L187" s="348"/>
      <c r="M187" s="348"/>
      <c r="N187" s="348"/>
    </row>
    <row r="188" spans="2:14">
      <c r="B188" s="348"/>
      <c r="C188" s="348"/>
      <c r="D188" s="348"/>
      <c r="E188" s="348"/>
      <c r="F188" s="348"/>
      <c r="G188" s="348"/>
      <c r="H188" s="348"/>
      <c r="I188" s="348"/>
      <c r="J188" s="348"/>
      <c r="K188" s="348"/>
      <c r="L188" s="348"/>
      <c r="M188" s="348"/>
      <c r="N188" s="348"/>
    </row>
    <row r="189" spans="2:14">
      <c r="B189" s="348"/>
      <c r="C189" s="348"/>
      <c r="D189" s="348"/>
      <c r="E189" s="348"/>
      <c r="F189" s="348"/>
      <c r="G189" s="348"/>
      <c r="H189" s="348"/>
      <c r="I189" s="348"/>
      <c r="J189" s="348"/>
      <c r="K189" s="348"/>
      <c r="L189" s="348"/>
      <c r="M189" s="348"/>
      <c r="N189" s="348"/>
    </row>
    <row r="190" spans="2:14">
      <c r="B190" s="348"/>
      <c r="C190" s="348"/>
      <c r="D190" s="348"/>
      <c r="E190" s="348"/>
      <c r="F190" s="348"/>
      <c r="G190" s="348"/>
      <c r="H190" s="348"/>
      <c r="I190" s="348"/>
      <c r="J190" s="348"/>
      <c r="K190" s="348"/>
      <c r="L190" s="348"/>
      <c r="M190" s="348"/>
      <c r="N190" s="348"/>
    </row>
    <row r="191" spans="2:14">
      <c r="B191" s="348"/>
      <c r="C191" s="348"/>
      <c r="D191" s="348"/>
      <c r="E191" s="348"/>
      <c r="F191" s="348"/>
      <c r="G191" s="348"/>
      <c r="H191" s="348"/>
      <c r="I191" s="348"/>
      <c r="J191" s="348"/>
      <c r="K191" s="348"/>
      <c r="L191" s="348"/>
      <c r="M191" s="348"/>
      <c r="N191" s="348"/>
    </row>
    <row r="192" spans="2:14">
      <c r="B192" s="348"/>
      <c r="C192" s="348"/>
      <c r="D192" s="348"/>
      <c r="E192" s="348"/>
      <c r="F192" s="348"/>
      <c r="G192" s="348"/>
      <c r="H192" s="348"/>
      <c r="I192" s="348"/>
      <c r="J192" s="348"/>
      <c r="K192" s="348"/>
      <c r="L192" s="348"/>
      <c r="M192" s="348"/>
      <c r="N192" s="348"/>
    </row>
    <row r="193" spans="2:14">
      <c r="B193" s="348"/>
      <c r="C193" s="348"/>
      <c r="D193" s="348"/>
      <c r="E193" s="348"/>
      <c r="F193" s="348"/>
      <c r="G193" s="348"/>
      <c r="H193" s="348"/>
      <c r="I193" s="348"/>
      <c r="J193" s="348"/>
      <c r="K193" s="348"/>
      <c r="L193" s="348"/>
      <c r="M193" s="348"/>
      <c r="N193" s="348"/>
    </row>
    <row r="194" spans="2:14">
      <c r="B194" s="348"/>
      <c r="C194" s="348"/>
      <c r="D194" s="348"/>
      <c r="E194" s="348"/>
      <c r="F194" s="348"/>
      <c r="G194" s="348"/>
      <c r="H194" s="348"/>
      <c r="I194" s="348"/>
      <c r="J194" s="348"/>
      <c r="K194" s="348"/>
      <c r="L194" s="348"/>
      <c r="M194" s="348"/>
      <c r="N194" s="348"/>
    </row>
    <row r="195" spans="2:14">
      <c r="B195" s="348"/>
      <c r="C195" s="348"/>
      <c r="D195" s="348"/>
      <c r="E195" s="348"/>
      <c r="F195" s="348"/>
      <c r="G195" s="348"/>
      <c r="H195" s="348"/>
      <c r="I195" s="348"/>
      <c r="J195" s="348"/>
      <c r="K195" s="348"/>
      <c r="L195" s="348"/>
      <c r="M195" s="348"/>
      <c r="N195" s="348"/>
    </row>
    <row r="196" spans="2:14">
      <c r="B196" s="348"/>
      <c r="C196" s="348"/>
      <c r="D196" s="348"/>
      <c r="E196" s="348"/>
      <c r="F196" s="348"/>
      <c r="G196" s="348"/>
      <c r="H196" s="348"/>
      <c r="I196" s="348"/>
      <c r="J196" s="348"/>
      <c r="K196" s="348"/>
      <c r="L196" s="348"/>
      <c r="M196" s="348"/>
      <c r="N196" s="348"/>
    </row>
    <row r="197" spans="2:14">
      <c r="B197" s="348"/>
      <c r="C197" s="348"/>
      <c r="D197" s="348"/>
      <c r="E197" s="348"/>
      <c r="F197" s="348"/>
      <c r="G197" s="348"/>
      <c r="H197" s="348"/>
      <c r="I197" s="348"/>
      <c r="J197" s="348"/>
      <c r="K197" s="348"/>
      <c r="L197" s="348"/>
      <c r="M197" s="348"/>
      <c r="N197" s="348"/>
    </row>
    <row r="198" spans="2:14">
      <c r="B198" s="348"/>
      <c r="C198" s="348"/>
      <c r="D198" s="348"/>
      <c r="E198" s="348"/>
      <c r="F198" s="348"/>
      <c r="G198" s="348"/>
      <c r="H198" s="348"/>
      <c r="I198" s="348"/>
      <c r="J198" s="348"/>
      <c r="K198" s="348"/>
      <c r="L198" s="348"/>
      <c r="M198" s="348"/>
      <c r="N198" s="348"/>
    </row>
    <row r="199" spans="2:14">
      <c r="B199" s="348"/>
      <c r="C199" s="348"/>
      <c r="D199" s="348"/>
      <c r="E199" s="348"/>
      <c r="F199" s="348"/>
      <c r="G199" s="348"/>
      <c r="H199" s="348"/>
      <c r="I199" s="348"/>
      <c r="J199" s="348"/>
      <c r="K199" s="348"/>
      <c r="L199" s="348"/>
      <c r="M199" s="348"/>
      <c r="N199" s="348"/>
    </row>
    <row r="200" spans="2:14">
      <c r="B200" s="348"/>
      <c r="C200" s="348"/>
      <c r="D200" s="348"/>
      <c r="E200" s="348"/>
      <c r="F200" s="348"/>
      <c r="G200" s="348"/>
      <c r="H200" s="348"/>
      <c r="I200" s="348"/>
      <c r="J200" s="348"/>
      <c r="K200" s="348"/>
      <c r="L200" s="348"/>
      <c r="M200" s="348"/>
      <c r="N200" s="348"/>
    </row>
    <row r="201" spans="2:14">
      <c r="B201" s="348"/>
      <c r="C201" s="348"/>
      <c r="D201" s="348"/>
      <c r="E201" s="348"/>
      <c r="F201" s="348"/>
      <c r="G201" s="348"/>
      <c r="H201" s="348"/>
      <c r="I201" s="348"/>
      <c r="J201" s="348"/>
      <c r="K201" s="348"/>
      <c r="L201" s="348"/>
      <c r="M201" s="348"/>
      <c r="N201" s="348"/>
    </row>
    <row r="202" spans="2:14">
      <c r="B202" s="348"/>
      <c r="C202" s="348"/>
      <c r="D202" s="348"/>
      <c r="E202" s="348"/>
      <c r="F202" s="348"/>
      <c r="G202" s="348"/>
      <c r="H202" s="348"/>
      <c r="I202" s="348"/>
      <c r="J202" s="348"/>
      <c r="K202" s="348"/>
      <c r="L202" s="348"/>
      <c r="M202" s="348"/>
      <c r="N202" s="348"/>
    </row>
    <row r="203" spans="2:14">
      <c r="B203" s="348"/>
      <c r="C203" s="348"/>
      <c r="D203" s="348"/>
      <c r="E203" s="348"/>
      <c r="F203" s="348"/>
      <c r="G203" s="348"/>
      <c r="H203" s="348"/>
      <c r="I203" s="348"/>
      <c r="J203" s="348"/>
      <c r="K203" s="348"/>
      <c r="L203" s="348"/>
      <c r="M203" s="348"/>
      <c r="N203" s="348"/>
    </row>
    <row r="204" spans="2:14">
      <c r="B204" s="348"/>
      <c r="C204" s="348"/>
      <c r="D204" s="348"/>
      <c r="E204" s="348"/>
      <c r="F204" s="348"/>
      <c r="G204" s="348"/>
      <c r="H204" s="348"/>
      <c r="I204" s="348"/>
      <c r="J204" s="348"/>
      <c r="K204" s="348"/>
      <c r="L204" s="348"/>
      <c r="M204" s="348"/>
      <c r="N204" s="348"/>
    </row>
    <row r="205" spans="2:14">
      <c r="B205" s="348"/>
      <c r="C205" s="348"/>
      <c r="D205" s="348"/>
      <c r="E205" s="348"/>
      <c r="F205" s="348"/>
      <c r="G205" s="348"/>
      <c r="H205" s="348"/>
      <c r="I205" s="348"/>
      <c r="J205" s="348"/>
      <c r="K205" s="348"/>
      <c r="L205" s="348"/>
      <c r="M205" s="348"/>
      <c r="N205" s="348"/>
    </row>
    <row r="206" spans="2:14">
      <c r="B206" s="348"/>
      <c r="C206" s="348"/>
      <c r="D206" s="348"/>
      <c r="E206" s="348"/>
      <c r="F206" s="348"/>
      <c r="G206" s="348"/>
      <c r="H206" s="348"/>
      <c r="I206" s="348"/>
      <c r="J206" s="348"/>
      <c r="K206" s="348"/>
      <c r="L206" s="348"/>
      <c r="M206" s="348"/>
      <c r="N206" s="348"/>
    </row>
    <row r="207" spans="2:14">
      <c r="B207" s="348"/>
      <c r="C207" s="348"/>
      <c r="D207" s="348"/>
      <c r="E207" s="348"/>
      <c r="F207" s="348"/>
      <c r="G207" s="348"/>
      <c r="H207" s="348"/>
      <c r="I207" s="348"/>
      <c r="J207" s="348"/>
      <c r="K207" s="348"/>
      <c r="L207" s="348"/>
      <c r="M207" s="348"/>
      <c r="N207" s="348"/>
    </row>
    <row r="208" spans="2:14">
      <c r="B208" s="348"/>
      <c r="C208" s="348"/>
      <c r="D208" s="348"/>
      <c r="E208" s="348"/>
      <c r="F208" s="348"/>
      <c r="G208" s="348"/>
      <c r="H208" s="348"/>
      <c r="I208" s="348"/>
      <c r="J208" s="348"/>
      <c r="K208" s="348"/>
      <c r="L208" s="348"/>
      <c r="M208" s="348"/>
      <c r="N208" s="348"/>
    </row>
    <row r="209" spans="2:14">
      <c r="B209" s="348"/>
      <c r="C209" s="348"/>
      <c r="D209" s="348"/>
      <c r="E209" s="348"/>
      <c r="F209" s="348"/>
      <c r="G209" s="348"/>
      <c r="H209" s="348"/>
      <c r="I209" s="348"/>
      <c r="J209" s="348"/>
      <c r="K209" s="348"/>
      <c r="L209" s="348"/>
      <c r="M209" s="348"/>
      <c r="N209" s="348"/>
    </row>
  </sheetData>
  <mergeCells count="1">
    <mergeCell ref="A2:N2"/>
  </mergeCells>
  <phoneticPr fontId="3" type="noConversion"/>
  <pageMargins left="0.49" right="0.47" top="1" bottom="1" header="0.5" footer="0.5"/>
  <pageSetup paperSize="9" orientation="landscape" horizontalDpi="300" verticalDpi="300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T904"/>
  <sheetViews>
    <sheetView topLeftCell="A76" workbookViewId="0">
      <selection sqref="A1:N90"/>
    </sheetView>
  </sheetViews>
  <sheetFormatPr defaultRowHeight="12.75"/>
  <cols>
    <col min="1" max="1" width="7.140625" customWidth="1"/>
    <col min="2" max="2" width="26.42578125" customWidth="1"/>
    <col min="3" max="3" width="9.85546875" style="167" customWidth="1"/>
    <col min="4" max="5" width="9.7109375" style="167" customWidth="1"/>
    <col min="6" max="6" width="10.28515625" style="167" customWidth="1"/>
    <col min="7" max="7" width="12.5703125" style="167" customWidth="1"/>
    <col min="8" max="8" width="10.140625" style="167" customWidth="1"/>
    <col min="9" max="9" width="10.85546875" style="167" customWidth="1"/>
    <col min="10" max="10" width="9.5703125" style="167" customWidth="1"/>
    <col min="11" max="11" width="11" style="167" customWidth="1"/>
    <col min="12" max="12" width="11.7109375" style="167" customWidth="1"/>
    <col min="13" max="13" width="11.28515625" style="167" customWidth="1"/>
    <col min="14" max="14" width="11.5703125" style="167" customWidth="1"/>
    <col min="15" max="15" width="10.5703125" style="167" customWidth="1"/>
    <col min="16" max="16" width="11.28515625" style="167" customWidth="1"/>
    <col min="17" max="17" width="9.140625" style="167"/>
    <col min="18" max="18" width="10" style="167" customWidth="1"/>
    <col min="19" max="20" width="9.140625" style="167"/>
  </cols>
  <sheetData>
    <row r="1" spans="1:20" ht="29.25" customHeight="1" thickBot="1">
      <c r="A1" s="853" t="s">
        <v>415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5"/>
      <c r="M1" s="629"/>
      <c r="N1" s="629"/>
      <c r="O1" s="629"/>
      <c r="P1" s="414"/>
    </row>
    <row r="2" spans="1:20" ht="13.5" customHeight="1">
      <c r="A2" s="689"/>
      <c r="B2" s="108"/>
      <c r="C2" s="630"/>
      <c r="D2" s="631"/>
      <c r="E2" s="631"/>
      <c r="F2" s="631"/>
      <c r="G2" s="631"/>
      <c r="H2" s="631"/>
      <c r="I2" s="631"/>
      <c r="J2" s="631"/>
      <c r="K2" s="631"/>
      <c r="L2" s="690"/>
      <c r="M2" s="632"/>
      <c r="N2" s="633"/>
      <c r="O2" s="629"/>
      <c r="P2" s="414"/>
    </row>
    <row r="3" spans="1:20" ht="39.75" customHeight="1">
      <c r="A3" s="634" t="s">
        <v>249</v>
      </c>
      <c r="B3" s="635" t="s">
        <v>250</v>
      </c>
      <c r="C3" s="636" t="s">
        <v>251</v>
      </c>
      <c r="D3" s="636" t="s">
        <v>252</v>
      </c>
      <c r="E3" s="636" t="s">
        <v>144</v>
      </c>
      <c r="F3" s="636" t="s">
        <v>254</v>
      </c>
      <c r="G3" s="636" t="s">
        <v>255</v>
      </c>
      <c r="H3" s="636" t="s">
        <v>145</v>
      </c>
      <c r="I3" s="636" t="s">
        <v>253</v>
      </c>
      <c r="J3" s="636" t="s">
        <v>532</v>
      </c>
      <c r="K3" s="636" t="s">
        <v>146</v>
      </c>
      <c r="L3" s="701" t="s">
        <v>56</v>
      </c>
      <c r="M3" s="110"/>
      <c r="N3" s="110"/>
      <c r="O3" s="110"/>
      <c r="P3"/>
      <c r="Q3"/>
      <c r="R3"/>
      <c r="S3"/>
      <c r="T3"/>
    </row>
    <row r="4" spans="1:20" ht="12" customHeight="1">
      <c r="A4" s="866" t="s">
        <v>195</v>
      </c>
      <c r="B4" s="867"/>
      <c r="C4" s="631"/>
      <c r="D4" s="631"/>
      <c r="E4" s="631"/>
      <c r="F4" s="631"/>
      <c r="G4" s="631"/>
      <c r="H4" s="631"/>
      <c r="I4" s="631"/>
      <c r="J4" s="631"/>
      <c r="K4" s="631"/>
      <c r="L4" s="702"/>
      <c r="M4" s="110"/>
      <c r="N4" s="110"/>
      <c r="O4" s="110"/>
      <c r="P4"/>
      <c r="Q4"/>
      <c r="R4"/>
      <c r="S4"/>
      <c r="T4"/>
    </row>
    <row r="5" spans="1:20" ht="12" customHeight="1">
      <c r="A5" s="654" t="s">
        <v>263</v>
      </c>
      <c r="B5" s="655" t="s">
        <v>3</v>
      </c>
      <c r="C5" s="631">
        <f>SUM('5.a.sz. melléklet'!C6)</f>
        <v>17145</v>
      </c>
      <c r="D5" s="631"/>
      <c r="E5" s="631"/>
      <c r="F5" s="631"/>
      <c r="G5" s="631"/>
      <c r="H5" s="631">
        <f>SUM('5.a.sz. melléklet'!H6)</f>
        <v>5600</v>
      </c>
      <c r="I5" s="631"/>
      <c r="J5" s="631"/>
      <c r="K5" s="631"/>
      <c r="L5" s="702">
        <f>SUM(C5:K5)</f>
        <v>22745</v>
      </c>
      <c r="M5" s="110"/>
      <c r="N5" s="110"/>
      <c r="O5" s="110"/>
      <c r="P5"/>
      <c r="Q5"/>
      <c r="R5"/>
      <c r="S5"/>
      <c r="T5"/>
    </row>
    <row r="6" spans="1:20" ht="15" customHeight="1">
      <c r="A6" s="637" t="s">
        <v>264</v>
      </c>
      <c r="B6" s="427" t="s">
        <v>125</v>
      </c>
      <c r="C6" s="430"/>
      <c r="D6" s="430">
        <f>SUM('5.a.sz. melléklet'!D7)</f>
        <v>508500</v>
      </c>
      <c r="E6" s="430"/>
      <c r="F6" s="430"/>
      <c r="G6" s="638"/>
      <c r="H6" s="638"/>
      <c r="I6" s="638"/>
      <c r="J6" s="638"/>
      <c r="K6" s="638"/>
      <c r="L6" s="703">
        <f t="shared" ref="L6:L22" si="0">SUM(C6:K6)</f>
        <v>508500</v>
      </c>
      <c r="M6" s="108"/>
      <c r="N6" s="108"/>
      <c r="O6" s="110"/>
      <c r="P6"/>
      <c r="Q6"/>
      <c r="R6"/>
      <c r="S6"/>
      <c r="T6"/>
    </row>
    <row r="7" spans="1:20" ht="21" customHeight="1">
      <c r="A7" s="637" t="s">
        <v>275</v>
      </c>
      <c r="B7" s="427" t="s">
        <v>324</v>
      </c>
      <c r="C7" s="430">
        <f>SUM('5.a.sz. melléklet'!C8)</f>
        <v>13800</v>
      </c>
      <c r="D7" s="430"/>
      <c r="E7" s="430"/>
      <c r="F7" s="430"/>
      <c r="G7" s="638">
        <f>'5.a.sz. melléklet'!G8</f>
        <v>8074</v>
      </c>
      <c r="H7" s="638">
        <f>SUM('5.a.sz. melléklet'!H8)</f>
        <v>12918</v>
      </c>
      <c r="I7" s="638">
        <f>'5. sz.melléklet'!D35</f>
        <v>38400</v>
      </c>
      <c r="J7" s="638"/>
      <c r="K7" s="638"/>
      <c r="L7" s="703">
        <f t="shared" si="0"/>
        <v>73192</v>
      </c>
      <c r="M7" s="108"/>
      <c r="N7" s="108"/>
      <c r="O7" s="110"/>
      <c r="P7"/>
      <c r="Q7"/>
      <c r="R7"/>
      <c r="S7"/>
      <c r="T7"/>
    </row>
    <row r="8" spans="1:20" ht="24.75" customHeight="1">
      <c r="A8" s="637" t="s">
        <v>345</v>
      </c>
      <c r="B8" s="427" t="s">
        <v>346</v>
      </c>
      <c r="C8" s="430"/>
      <c r="D8" s="430"/>
      <c r="E8" s="430">
        <f>'5. sz.melléklet'!D13</f>
        <v>113826</v>
      </c>
      <c r="F8" s="430"/>
      <c r="G8" s="638"/>
      <c r="H8" s="638"/>
      <c r="I8" s="638"/>
      <c r="J8" s="638"/>
      <c r="K8" s="638"/>
      <c r="L8" s="703">
        <f t="shared" si="0"/>
        <v>113826</v>
      </c>
      <c r="M8" s="108"/>
      <c r="N8" s="108"/>
      <c r="O8" s="110"/>
      <c r="P8"/>
      <c r="Q8"/>
      <c r="R8"/>
      <c r="S8"/>
      <c r="T8"/>
    </row>
    <row r="9" spans="1:20" ht="13.5" customHeight="1">
      <c r="A9" s="640" t="s">
        <v>325</v>
      </c>
      <c r="B9" s="505" t="s">
        <v>326</v>
      </c>
      <c r="C9" s="430"/>
      <c r="D9" s="430"/>
      <c r="E9" s="430"/>
      <c r="F9" s="430"/>
      <c r="G9" s="638"/>
      <c r="H9" s="638"/>
      <c r="I9" s="638"/>
      <c r="J9" s="638"/>
      <c r="K9" s="638"/>
      <c r="L9" s="703">
        <f t="shared" si="0"/>
        <v>0</v>
      </c>
      <c r="M9" s="108"/>
      <c r="N9" s="108"/>
      <c r="O9" s="110"/>
      <c r="P9"/>
      <c r="Q9"/>
      <c r="R9"/>
      <c r="S9"/>
      <c r="T9"/>
    </row>
    <row r="10" spans="1:20" ht="19.5" customHeight="1">
      <c r="A10" s="637" t="s">
        <v>289</v>
      </c>
      <c r="B10" s="427" t="s">
        <v>179</v>
      </c>
      <c r="C10" s="641">
        <v>16811</v>
      </c>
      <c r="D10" s="642"/>
      <c r="E10" s="642"/>
      <c r="F10" s="642"/>
      <c r="G10" s="642"/>
      <c r="H10" s="642"/>
      <c r="I10" s="642"/>
      <c r="J10" s="642"/>
      <c r="K10" s="642"/>
      <c r="L10" s="703">
        <f t="shared" si="0"/>
        <v>16811</v>
      </c>
      <c r="M10" s="110"/>
      <c r="N10" s="110"/>
      <c r="O10" s="110"/>
      <c r="P10"/>
      <c r="Q10"/>
      <c r="R10"/>
      <c r="S10"/>
      <c r="T10"/>
    </row>
    <row r="11" spans="1:20" ht="19.5" customHeight="1">
      <c r="A11" s="637" t="s">
        <v>290</v>
      </c>
      <c r="B11" s="427" t="s">
        <v>323</v>
      </c>
      <c r="C11" s="641"/>
      <c r="D11" s="642"/>
      <c r="E11" s="642"/>
      <c r="F11" s="642"/>
      <c r="G11" s="642"/>
      <c r="H11" s="642"/>
      <c r="I11" s="642"/>
      <c r="J11" s="642"/>
      <c r="K11" s="642"/>
      <c r="L11" s="703">
        <f t="shared" si="0"/>
        <v>0</v>
      </c>
      <c r="M11" s="110"/>
      <c r="N11" s="110"/>
      <c r="O11" s="110"/>
      <c r="P11"/>
      <c r="Q11"/>
      <c r="R11"/>
      <c r="S11"/>
      <c r="T11"/>
    </row>
    <row r="12" spans="1:20" ht="15" customHeight="1">
      <c r="A12" s="637" t="s">
        <v>281</v>
      </c>
      <c r="B12" s="427" t="s">
        <v>343</v>
      </c>
      <c r="C12" s="430"/>
      <c r="D12" s="430"/>
      <c r="E12" s="430"/>
      <c r="F12" s="430"/>
      <c r="G12" s="638"/>
      <c r="H12" s="638"/>
      <c r="I12" s="638"/>
      <c r="J12" s="638"/>
      <c r="K12" s="638"/>
      <c r="L12" s="703">
        <f t="shared" si="0"/>
        <v>0</v>
      </c>
      <c r="M12" s="108"/>
      <c r="N12" s="108"/>
      <c r="O12" s="110"/>
      <c r="P12"/>
      <c r="Q12"/>
      <c r="R12"/>
      <c r="S12"/>
      <c r="T12"/>
    </row>
    <row r="13" spans="1:20" ht="15.75" customHeight="1">
      <c r="A13" s="637" t="s">
        <v>292</v>
      </c>
      <c r="B13" s="427" t="s">
        <v>293</v>
      </c>
      <c r="C13" s="430">
        <f>SUM('5.a.sz. melléklet'!C16)</f>
        <v>910</v>
      </c>
      <c r="D13" s="430"/>
      <c r="E13" s="430"/>
      <c r="F13" s="430"/>
      <c r="G13" s="638"/>
      <c r="H13" s="638"/>
      <c r="I13" s="638"/>
      <c r="J13" s="638"/>
      <c r="K13" s="638"/>
      <c r="L13" s="703">
        <f t="shared" si="0"/>
        <v>910</v>
      </c>
      <c r="M13" s="108"/>
      <c r="N13" s="108"/>
      <c r="O13" s="110"/>
      <c r="P13"/>
      <c r="Q13"/>
      <c r="R13"/>
      <c r="S13"/>
      <c r="T13"/>
    </row>
    <row r="14" spans="1:20" ht="15.75" customHeight="1">
      <c r="A14" s="637" t="s">
        <v>344</v>
      </c>
      <c r="B14" s="427" t="s">
        <v>122</v>
      </c>
      <c r="C14" s="430">
        <f>SUM('5.a.sz. melléklet'!C17)</f>
        <v>980</v>
      </c>
      <c r="D14" s="430"/>
      <c r="E14" s="430"/>
      <c r="F14" s="430"/>
      <c r="G14" s="638"/>
      <c r="H14" s="638"/>
      <c r="I14" s="638"/>
      <c r="J14" s="638"/>
      <c r="K14" s="638"/>
      <c r="L14" s="703">
        <f t="shared" si="0"/>
        <v>980</v>
      </c>
      <c r="M14" s="108"/>
      <c r="N14" s="108"/>
      <c r="O14" s="110"/>
      <c r="P14"/>
      <c r="Q14"/>
      <c r="R14"/>
      <c r="S14"/>
      <c r="T14"/>
    </row>
    <row r="15" spans="1:20" ht="15.75" customHeight="1">
      <c r="A15" s="637" t="s">
        <v>298</v>
      </c>
      <c r="B15" s="427" t="s">
        <v>181</v>
      </c>
      <c r="C15" s="430"/>
      <c r="D15" s="430"/>
      <c r="E15" s="430"/>
      <c r="F15" s="430">
        <f>SUM('5.a.sz. melléklet'!F18)</f>
        <v>9120</v>
      </c>
      <c r="G15" s="638"/>
      <c r="H15" s="638"/>
      <c r="I15" s="638"/>
      <c r="J15" s="638"/>
      <c r="K15" s="638"/>
      <c r="L15" s="703">
        <f t="shared" si="0"/>
        <v>9120</v>
      </c>
      <c r="M15" s="108"/>
      <c r="N15" s="108"/>
      <c r="O15" s="110"/>
      <c r="P15"/>
      <c r="Q15"/>
      <c r="R15"/>
      <c r="S15"/>
      <c r="T15"/>
    </row>
    <row r="16" spans="1:20" ht="15.75" customHeight="1">
      <c r="A16" s="637" t="s">
        <v>299</v>
      </c>
      <c r="B16" s="427" t="s">
        <v>361</v>
      </c>
      <c r="C16" s="430"/>
      <c r="D16" s="430"/>
      <c r="E16" s="430"/>
      <c r="F16" s="430">
        <f>SUM('5.a.sz. melléklet'!F19)</f>
        <v>335</v>
      </c>
      <c r="G16" s="638"/>
      <c r="H16" s="638"/>
      <c r="I16" s="638"/>
      <c r="J16" s="638"/>
      <c r="K16" s="638"/>
      <c r="L16" s="703">
        <f t="shared" si="0"/>
        <v>335</v>
      </c>
      <c r="M16" s="108"/>
      <c r="N16" s="108"/>
      <c r="O16" s="110"/>
      <c r="P16"/>
      <c r="Q16"/>
      <c r="R16"/>
      <c r="S16"/>
      <c r="T16"/>
    </row>
    <row r="17" spans="1:20" ht="15" customHeight="1">
      <c r="A17" s="508" t="s">
        <v>273</v>
      </c>
      <c r="B17" s="627" t="s">
        <v>4</v>
      </c>
      <c r="C17" s="643">
        <f>SUM('15.sz.melléklet'!C13)</f>
        <v>205</v>
      </c>
      <c r="D17" s="430"/>
      <c r="E17" s="430"/>
      <c r="F17" s="430"/>
      <c r="G17" s="430"/>
      <c r="H17" s="430"/>
      <c r="I17" s="430"/>
      <c r="J17" s="430"/>
      <c r="K17" s="430"/>
      <c r="L17" s="703">
        <f>SUM(C17:K17)</f>
        <v>205</v>
      </c>
      <c r="M17" s="108"/>
      <c r="N17" s="108"/>
      <c r="O17" s="110"/>
      <c r="P17"/>
      <c r="Q17"/>
      <c r="R17"/>
      <c r="S17"/>
      <c r="T17"/>
    </row>
    <row r="18" spans="1:20" ht="15" customHeight="1">
      <c r="A18" s="625" t="s">
        <v>274</v>
      </c>
      <c r="B18" s="626" t="s">
        <v>110</v>
      </c>
      <c r="C18" s="644">
        <v>6500</v>
      </c>
      <c r="D18" s="430"/>
      <c r="E18" s="430"/>
      <c r="F18" s="430"/>
      <c r="G18" s="430"/>
      <c r="H18" s="430"/>
      <c r="I18" s="430"/>
      <c r="J18" s="430"/>
      <c r="K18" s="430"/>
      <c r="L18" s="703">
        <f>SUM(C18:K18)</f>
        <v>6500</v>
      </c>
      <c r="M18" s="108"/>
      <c r="N18" s="108"/>
      <c r="O18" s="110"/>
      <c r="P18"/>
      <c r="Q18"/>
      <c r="R18"/>
      <c r="S18"/>
      <c r="T18"/>
    </row>
    <row r="19" spans="1:20" ht="15" customHeight="1">
      <c r="A19" s="508" t="s">
        <v>302</v>
      </c>
      <c r="B19" s="427" t="s">
        <v>303</v>
      </c>
      <c r="C19" s="644">
        <f>SUM('5.a.sz. melléklet'!C20)</f>
        <v>635</v>
      </c>
      <c r="D19" s="430"/>
      <c r="E19" s="430"/>
      <c r="F19" s="430"/>
      <c r="G19" s="638"/>
      <c r="H19" s="638"/>
      <c r="I19" s="638"/>
      <c r="J19" s="638"/>
      <c r="K19" s="638"/>
      <c r="L19" s="703">
        <f>SUM(C19:K19)</f>
        <v>635</v>
      </c>
      <c r="M19" s="108"/>
      <c r="N19" s="108"/>
      <c r="O19" s="110"/>
      <c r="P19"/>
      <c r="Q19"/>
      <c r="R19"/>
      <c r="S19"/>
      <c r="T19"/>
    </row>
    <row r="20" spans="1:20" ht="15" customHeight="1">
      <c r="A20" s="637" t="s">
        <v>318</v>
      </c>
      <c r="B20" s="427" t="s">
        <v>121</v>
      </c>
      <c r="C20" s="430"/>
      <c r="D20" s="430"/>
      <c r="E20" s="430"/>
      <c r="F20" s="430"/>
      <c r="G20" s="638"/>
      <c r="H20" s="638"/>
      <c r="I20" s="638"/>
      <c r="J20" s="638">
        <f>'5. sz.melléklet'!D43</f>
        <v>280681</v>
      </c>
      <c r="K20" s="638">
        <v>100000</v>
      </c>
      <c r="L20" s="703">
        <f t="shared" si="0"/>
        <v>380681</v>
      </c>
      <c r="M20" s="108"/>
      <c r="N20" s="108"/>
      <c r="O20" s="110"/>
      <c r="P20"/>
      <c r="Q20"/>
      <c r="R20"/>
      <c r="S20"/>
      <c r="T20"/>
    </row>
    <row r="21" spans="1:20" ht="15" customHeight="1">
      <c r="A21" s="508" t="s">
        <v>441</v>
      </c>
      <c r="B21" s="627" t="s">
        <v>515</v>
      </c>
      <c r="C21" s="643">
        <f>SUM('5.a.sz. melléklet'!C22+'14.sz.melléklet'!C14)</f>
        <v>33757</v>
      </c>
      <c r="D21" s="430"/>
      <c r="E21" s="430"/>
      <c r="F21" s="430"/>
      <c r="G21" s="638"/>
      <c r="H21" s="638"/>
      <c r="I21" s="638"/>
      <c r="J21" s="638"/>
      <c r="K21" s="638"/>
      <c r="L21" s="703">
        <f t="shared" si="0"/>
        <v>33757</v>
      </c>
      <c r="M21" s="108"/>
      <c r="N21" s="108"/>
      <c r="O21" s="110"/>
      <c r="P21"/>
      <c r="Q21"/>
      <c r="R21"/>
      <c r="S21"/>
      <c r="T21"/>
    </row>
    <row r="22" spans="1:20" ht="15" customHeight="1">
      <c r="A22" s="637" t="s">
        <v>304</v>
      </c>
      <c r="B22" s="427" t="s">
        <v>126</v>
      </c>
      <c r="C22" s="430">
        <f>SUM('5.a.sz. melléklet'!C23)</f>
        <v>762</v>
      </c>
      <c r="D22" s="430"/>
      <c r="E22" s="430"/>
      <c r="F22" s="430"/>
      <c r="G22" s="430"/>
      <c r="H22" s="430"/>
      <c r="I22" s="430"/>
      <c r="J22" s="430"/>
      <c r="K22" s="430"/>
      <c r="L22" s="703">
        <f t="shared" si="0"/>
        <v>762</v>
      </c>
      <c r="M22" s="108"/>
      <c r="N22" s="108"/>
      <c r="O22" s="110"/>
      <c r="P22"/>
      <c r="Q22"/>
      <c r="R22"/>
      <c r="S22"/>
      <c r="T22"/>
    </row>
    <row r="23" spans="1:20" ht="8.25" customHeight="1" thickBot="1">
      <c r="A23" s="645"/>
      <c r="B23" s="646"/>
      <c r="C23" s="547"/>
      <c r="D23" s="547"/>
      <c r="E23" s="547"/>
      <c r="F23" s="547"/>
      <c r="G23" s="647"/>
      <c r="H23" s="647"/>
      <c r="I23" s="647"/>
      <c r="J23" s="647"/>
      <c r="K23" s="647"/>
      <c r="L23" s="639"/>
      <c r="M23" s="108"/>
      <c r="N23" s="108"/>
      <c r="O23" s="110"/>
      <c r="P23"/>
      <c r="Q23"/>
      <c r="R23"/>
      <c r="S23"/>
      <c r="T23"/>
    </row>
    <row r="24" spans="1:20" s="175" customFormat="1" ht="39" thickBot="1">
      <c r="A24" s="648"/>
      <c r="B24" s="649" t="s">
        <v>409</v>
      </c>
      <c r="C24" s="433">
        <f>SUM(C5:C22)</f>
        <v>91505</v>
      </c>
      <c r="D24" s="433">
        <f>SUM(D6:D22)</f>
        <v>508500</v>
      </c>
      <c r="E24" s="433">
        <f>SUM(E6:E22)</f>
        <v>113826</v>
      </c>
      <c r="F24" s="433">
        <f>SUM(F6:F22)</f>
        <v>9455</v>
      </c>
      <c r="G24" s="433">
        <f>SUM(G6:G22)</f>
        <v>8074</v>
      </c>
      <c r="H24" s="433">
        <f>SUM(H5:H22)</f>
        <v>18518</v>
      </c>
      <c r="I24" s="433">
        <f>SUM(I6:I22)</f>
        <v>38400</v>
      </c>
      <c r="J24" s="433">
        <f>SUM(J6:J22)</f>
        <v>280681</v>
      </c>
      <c r="K24" s="433">
        <f>SUM(K6:K22)</f>
        <v>100000</v>
      </c>
      <c r="L24" s="650">
        <f>SUM(L5:L23)</f>
        <v>1168959</v>
      </c>
      <c r="M24" s="108"/>
      <c r="N24" s="651"/>
      <c r="O24" s="108"/>
    </row>
    <row r="25" spans="1:20" s="175" customFormat="1" ht="16.5" customHeight="1">
      <c r="A25" s="856" t="s">
        <v>406</v>
      </c>
      <c r="B25" s="857"/>
      <c r="C25" s="652"/>
      <c r="D25" s="652"/>
      <c r="E25" s="652"/>
      <c r="F25" s="652"/>
      <c r="G25" s="652"/>
      <c r="H25" s="652"/>
      <c r="I25" s="652"/>
      <c r="J25" s="652"/>
      <c r="K25" s="652"/>
      <c r="L25" s="653"/>
      <c r="M25" s="108"/>
      <c r="N25" s="651"/>
      <c r="O25" s="108"/>
    </row>
    <row r="26" spans="1:20" ht="13.5" thickBot="1">
      <c r="A26" s="654" t="s">
        <v>263</v>
      </c>
      <c r="B26" s="655" t="s">
        <v>3</v>
      </c>
      <c r="C26" s="656">
        <f>SUM('13.sz.melléklet'!D11)</f>
        <v>14582</v>
      </c>
      <c r="D26" s="656">
        <f>SUM('13.sz.melléklet'!C11)</f>
        <v>100</v>
      </c>
      <c r="E26" s="656"/>
      <c r="F26" s="656"/>
      <c r="G26" s="657"/>
      <c r="H26" s="628"/>
      <c r="I26" s="628"/>
      <c r="J26" s="628"/>
      <c r="K26" s="628"/>
      <c r="L26" s="704">
        <f>SUM(C26:K26)</f>
        <v>14682</v>
      </c>
      <c r="M26" s="108"/>
      <c r="N26" s="108"/>
      <c r="O26" s="108"/>
      <c r="P26" s="2"/>
      <c r="Q26" s="2"/>
      <c r="R26" s="2"/>
      <c r="S26"/>
      <c r="T26"/>
    </row>
    <row r="27" spans="1:20" s="175" customFormat="1" ht="40.5" customHeight="1" thickBot="1">
      <c r="A27" s="648"/>
      <c r="B27" s="649" t="s">
        <v>410</v>
      </c>
      <c r="C27" s="433">
        <f>SUM(C26)</f>
        <v>14582</v>
      </c>
      <c r="D27" s="433">
        <f t="shared" ref="D27:L27" si="1">SUM(D26)</f>
        <v>100</v>
      </c>
      <c r="E27" s="433">
        <f t="shared" si="1"/>
        <v>0</v>
      </c>
      <c r="F27" s="433">
        <f t="shared" si="1"/>
        <v>0</v>
      </c>
      <c r="G27" s="433">
        <f t="shared" si="1"/>
        <v>0</v>
      </c>
      <c r="H27" s="433">
        <f t="shared" si="1"/>
        <v>0</v>
      </c>
      <c r="I27" s="433">
        <f t="shared" si="1"/>
        <v>0</v>
      </c>
      <c r="J27" s="433">
        <f t="shared" si="1"/>
        <v>0</v>
      </c>
      <c r="K27" s="433">
        <f t="shared" si="1"/>
        <v>0</v>
      </c>
      <c r="L27" s="650">
        <f t="shared" si="1"/>
        <v>14682</v>
      </c>
      <c r="M27" s="108"/>
      <c r="N27" s="651"/>
      <c r="O27" s="108"/>
    </row>
    <row r="28" spans="1:20" ht="6" customHeight="1">
      <c r="A28" s="658"/>
      <c r="B28" s="626"/>
      <c r="C28" s="659"/>
      <c r="D28" s="638"/>
      <c r="E28" s="638"/>
      <c r="F28" s="638"/>
      <c r="G28" s="638"/>
      <c r="H28" s="638"/>
      <c r="I28" s="638"/>
      <c r="J28" s="638"/>
      <c r="K28" s="638"/>
      <c r="L28" s="660"/>
      <c r="M28" s="661"/>
      <c r="N28" s="662"/>
      <c r="O28" s="629"/>
      <c r="P28" s="414"/>
    </row>
    <row r="29" spans="1:20" ht="15.75">
      <c r="A29" s="864" t="s">
        <v>198</v>
      </c>
      <c r="B29" s="865"/>
      <c r="C29" s="663"/>
      <c r="D29" s="638"/>
      <c r="E29" s="638"/>
      <c r="F29" s="638"/>
      <c r="G29" s="638"/>
      <c r="H29" s="638"/>
      <c r="I29" s="638"/>
      <c r="J29" s="638"/>
      <c r="K29" s="638"/>
      <c r="L29" s="660"/>
      <c r="M29" s="661"/>
      <c r="N29" s="662"/>
      <c r="O29" s="629"/>
      <c r="P29" s="414"/>
    </row>
    <row r="30" spans="1:20" ht="15.75">
      <c r="A30" s="637" t="s">
        <v>275</v>
      </c>
      <c r="B30" s="664" t="s">
        <v>276</v>
      </c>
      <c r="C30" s="728">
        <f>SUM('16.sz. melléklet'!C30)</f>
        <v>300</v>
      </c>
      <c r="D30" s="638"/>
      <c r="E30" s="638"/>
      <c r="F30" s="638"/>
      <c r="G30" s="638"/>
      <c r="H30" s="638"/>
      <c r="I30" s="638"/>
      <c r="J30" s="638"/>
      <c r="K30" s="638"/>
      <c r="L30" s="705">
        <f>SUM(C30:K30)</f>
        <v>300</v>
      </c>
      <c r="M30" s="661"/>
      <c r="N30" s="662"/>
      <c r="O30" s="629"/>
      <c r="P30" s="414"/>
    </row>
    <row r="31" spans="1:20" ht="15" customHeight="1">
      <c r="A31" s="637" t="s">
        <v>285</v>
      </c>
      <c r="B31" s="427" t="s">
        <v>286</v>
      </c>
      <c r="C31" s="430">
        <f>SUM('5.a.sz. melléklet'!C11)</f>
        <v>0</v>
      </c>
      <c r="D31" s="430">
        <f>SUM('5.a.sz. melléklet'!D11)</f>
        <v>5400</v>
      </c>
      <c r="E31" s="430"/>
      <c r="F31" s="430">
        <f>SUM('5.a.sz. melléklet'!F11)</f>
        <v>7320</v>
      </c>
      <c r="G31" s="638"/>
      <c r="H31" s="638"/>
      <c r="I31" s="638"/>
      <c r="J31" s="638"/>
      <c r="K31" s="638"/>
      <c r="L31" s="706">
        <f>SUM(C31:K31)</f>
        <v>12720</v>
      </c>
      <c r="M31" s="108"/>
      <c r="N31" s="108"/>
      <c r="O31" s="108"/>
      <c r="P31"/>
      <c r="Q31"/>
      <c r="R31"/>
      <c r="S31"/>
      <c r="T31"/>
    </row>
    <row r="32" spans="1:20" ht="15" customHeight="1">
      <c r="A32" s="637" t="s">
        <v>287</v>
      </c>
      <c r="B32" s="427" t="s">
        <v>288</v>
      </c>
      <c r="C32" s="430">
        <f>SUM('5.a.sz. melléklet'!C12)</f>
        <v>900</v>
      </c>
      <c r="D32" s="430"/>
      <c r="E32" s="430"/>
      <c r="F32" s="430"/>
      <c r="G32" s="430"/>
      <c r="H32" s="430"/>
      <c r="I32" s="430"/>
      <c r="J32" s="430"/>
      <c r="K32" s="430"/>
      <c r="L32" s="706">
        <f>SUM(C32:K32)</f>
        <v>900</v>
      </c>
      <c r="M32" s="108"/>
      <c r="N32" s="108"/>
      <c r="O32" s="108"/>
      <c r="P32"/>
      <c r="Q32"/>
      <c r="R32"/>
      <c r="S32"/>
      <c r="T32"/>
    </row>
    <row r="33" spans="1:20" s="110" customFormat="1" ht="13.5" thickBot="1">
      <c r="A33" s="544"/>
      <c r="B33" s="545"/>
      <c r="C33" s="546"/>
      <c r="D33" s="547"/>
      <c r="E33" s="547"/>
      <c r="F33" s="547"/>
      <c r="G33" s="547"/>
      <c r="H33" s="547"/>
      <c r="I33" s="548"/>
      <c r="J33" s="548"/>
      <c r="K33" s="548"/>
      <c r="L33" s="553"/>
      <c r="M33" s="551"/>
      <c r="N33" s="554"/>
      <c r="O33" s="108"/>
    </row>
    <row r="34" spans="1:20" ht="39" thickBot="1">
      <c r="A34" s="666"/>
      <c r="B34" s="667" t="s">
        <v>411</v>
      </c>
      <c r="C34" s="668">
        <f t="shared" ref="C34:L34" si="2">SUM(C30:C33)</f>
        <v>1200</v>
      </c>
      <c r="D34" s="668">
        <f t="shared" si="2"/>
        <v>5400</v>
      </c>
      <c r="E34" s="668">
        <f t="shared" si="2"/>
        <v>0</v>
      </c>
      <c r="F34" s="668">
        <f t="shared" si="2"/>
        <v>7320</v>
      </c>
      <c r="G34" s="668">
        <f t="shared" si="2"/>
        <v>0</v>
      </c>
      <c r="H34" s="668">
        <f t="shared" si="2"/>
        <v>0</v>
      </c>
      <c r="I34" s="668">
        <f t="shared" si="2"/>
        <v>0</v>
      </c>
      <c r="J34" s="668">
        <f t="shared" si="2"/>
        <v>0</v>
      </c>
      <c r="K34" s="668">
        <f t="shared" si="2"/>
        <v>0</v>
      </c>
      <c r="L34" s="669">
        <f t="shared" si="2"/>
        <v>13920</v>
      </c>
      <c r="M34" s="670"/>
      <c r="N34" s="662"/>
      <c r="O34" s="108"/>
      <c r="P34" s="209"/>
    </row>
    <row r="35" spans="1:20" ht="25.5" customHeight="1" thickBot="1">
      <c r="A35" s="860" t="s">
        <v>407</v>
      </c>
      <c r="B35" s="861"/>
      <c r="C35" s="433">
        <f t="shared" ref="C35:K35" si="3">C24+C27+C34</f>
        <v>107287</v>
      </c>
      <c r="D35" s="433">
        <f t="shared" si="3"/>
        <v>514000</v>
      </c>
      <c r="E35" s="433">
        <f t="shared" si="3"/>
        <v>113826</v>
      </c>
      <c r="F35" s="433">
        <f t="shared" si="3"/>
        <v>16775</v>
      </c>
      <c r="G35" s="433">
        <f t="shared" si="3"/>
        <v>8074</v>
      </c>
      <c r="H35" s="433">
        <f t="shared" si="3"/>
        <v>18518</v>
      </c>
      <c r="I35" s="433">
        <f t="shared" si="3"/>
        <v>38400</v>
      </c>
      <c r="J35" s="433">
        <f t="shared" si="3"/>
        <v>280681</v>
      </c>
      <c r="K35" s="433">
        <f t="shared" si="3"/>
        <v>100000</v>
      </c>
      <c r="L35" s="650">
        <f>L24+L27+L34</f>
        <v>1197561</v>
      </c>
      <c r="M35" s="670">
        <v>1197561</v>
      </c>
      <c r="N35" s="662"/>
      <c r="O35" s="108"/>
      <c r="P35" s="209"/>
    </row>
    <row r="36" spans="1:20" ht="13.5" thickBot="1">
      <c r="A36" s="671"/>
      <c r="B36" s="672"/>
      <c r="C36" s="673"/>
      <c r="D36" s="670"/>
      <c r="E36" s="670"/>
      <c r="F36" s="670"/>
      <c r="G36" s="670"/>
      <c r="H36" s="670"/>
      <c r="I36" s="670"/>
      <c r="J36" s="670"/>
      <c r="K36" s="670"/>
      <c r="L36" s="670"/>
      <c r="M36" s="670"/>
      <c r="N36" s="662"/>
      <c r="O36" s="108"/>
      <c r="P36" s="209"/>
    </row>
    <row r="37" spans="1:20" s="99" customFormat="1" ht="62.25" customHeight="1">
      <c r="A37" s="691" t="s">
        <v>257</v>
      </c>
      <c r="B37" s="692" t="s">
        <v>258</v>
      </c>
      <c r="C37" s="693" t="s">
        <v>10</v>
      </c>
      <c r="D37" s="694" t="s">
        <v>259</v>
      </c>
      <c r="E37" s="694" t="s">
        <v>118</v>
      </c>
      <c r="F37" s="694" t="s">
        <v>260</v>
      </c>
      <c r="G37" s="694" t="s">
        <v>138</v>
      </c>
      <c r="H37" s="694" t="s">
        <v>137</v>
      </c>
      <c r="I37" s="694" t="s">
        <v>261</v>
      </c>
      <c r="J37" s="694" t="s">
        <v>355</v>
      </c>
      <c r="K37" s="694" t="s">
        <v>119</v>
      </c>
      <c r="L37" s="694" t="s">
        <v>158</v>
      </c>
      <c r="M37" s="694" t="s">
        <v>61</v>
      </c>
      <c r="N37" s="695" t="s">
        <v>22</v>
      </c>
      <c r="O37" s="504"/>
      <c r="P37" s="206"/>
      <c r="Q37" s="206"/>
      <c r="R37" s="206"/>
    </row>
    <row r="38" spans="1:20">
      <c r="A38" s="868" t="s">
        <v>195</v>
      </c>
      <c r="B38" s="869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696"/>
      <c r="O38" s="110"/>
      <c r="S38"/>
      <c r="T38"/>
    </row>
    <row r="39" spans="1:20" s="504" customFormat="1" ht="13.5" customHeight="1">
      <c r="A39" s="507" t="s">
        <v>263</v>
      </c>
      <c r="B39" s="505" t="s">
        <v>3</v>
      </c>
      <c r="C39" s="519">
        <f>SUM('6. sz.melléklet'!C5)</f>
        <v>12815</v>
      </c>
      <c r="D39" s="512">
        <f>SUM('6. sz.melléklet'!D5)</f>
        <v>4835</v>
      </c>
      <c r="E39" s="512">
        <f>SUM('6. sz.melléklet'!E5)</f>
        <v>29470</v>
      </c>
      <c r="F39" s="512"/>
      <c r="G39" s="512"/>
      <c r="H39" s="512"/>
      <c r="I39" s="513">
        <f>SUM('6. sz.melléklet'!I5)</f>
        <v>6750</v>
      </c>
      <c r="J39" s="513"/>
      <c r="K39" s="513"/>
      <c r="L39" s="513"/>
      <c r="M39" s="513"/>
      <c r="N39" s="514">
        <f t="shared" ref="N39:N73" si="4">SUM(C39:M39)</f>
        <v>53870</v>
      </c>
    </row>
    <row r="40" spans="1:20" s="504" customFormat="1" ht="13.5" customHeight="1">
      <c r="A40" s="507" t="s">
        <v>275</v>
      </c>
      <c r="B40" s="505" t="s">
        <v>282</v>
      </c>
      <c r="C40" s="519"/>
      <c r="D40" s="512"/>
      <c r="E40" s="512">
        <f>SUM('6. sz.melléklet'!E6)</f>
        <v>35150</v>
      </c>
      <c r="F40" s="512"/>
      <c r="G40" s="512">
        <f>SUM('6. sz.melléklet'!G6)</f>
        <v>144218</v>
      </c>
      <c r="H40" s="512">
        <f>SUM('6. sz.melléklet'!H6)</f>
        <v>35340</v>
      </c>
      <c r="I40" s="513"/>
      <c r="J40" s="513"/>
      <c r="K40" s="513"/>
      <c r="L40" s="513"/>
      <c r="M40" s="513"/>
      <c r="N40" s="514">
        <f t="shared" si="4"/>
        <v>214708</v>
      </c>
    </row>
    <row r="41" spans="1:20" s="504" customFormat="1" ht="13.5" customHeight="1">
      <c r="A41" s="508" t="s">
        <v>265</v>
      </c>
      <c r="B41" s="624" t="s">
        <v>143</v>
      </c>
      <c r="C41" s="623">
        <f>SUM('13.sz.melléklet'!C7)</f>
        <v>4860</v>
      </c>
      <c r="D41" s="623">
        <f>SUM('13.sz.melléklet'!D7)</f>
        <v>1405</v>
      </c>
      <c r="E41" s="623">
        <f>SUM('13.sz.melléklet'!E7)</f>
        <v>2193</v>
      </c>
      <c r="F41" s="512"/>
      <c r="G41" s="512"/>
      <c r="H41" s="512">
        <f>SUM('13.sz.melléklet'!F7)</f>
        <v>150</v>
      </c>
      <c r="I41" s="513"/>
      <c r="J41" s="513"/>
      <c r="K41" s="513"/>
      <c r="L41" s="513"/>
      <c r="M41" s="513"/>
      <c r="N41" s="514">
        <f t="shared" si="4"/>
        <v>8608</v>
      </c>
    </row>
    <row r="42" spans="1:20" s="504" customFormat="1" ht="13.5" customHeight="1">
      <c r="A42" s="637" t="s">
        <v>279</v>
      </c>
      <c r="B42" s="664" t="s">
        <v>280</v>
      </c>
      <c r="C42" s="665"/>
      <c r="D42" s="665"/>
      <c r="E42" s="665">
        <f>SUM('16.sz. melléklet'!E8)</f>
        <v>1524</v>
      </c>
      <c r="F42" s="512"/>
      <c r="G42" s="512"/>
      <c r="H42" s="512"/>
      <c r="I42" s="513"/>
      <c r="J42" s="513"/>
      <c r="K42" s="513"/>
      <c r="L42" s="513"/>
      <c r="M42" s="513"/>
      <c r="N42" s="514">
        <f t="shared" si="4"/>
        <v>1524</v>
      </c>
    </row>
    <row r="43" spans="1:20" s="110" customFormat="1" ht="15" customHeight="1">
      <c r="A43" s="508" t="s">
        <v>289</v>
      </c>
      <c r="B43" s="427" t="s">
        <v>182</v>
      </c>
      <c r="C43" s="520"/>
      <c r="D43" s="428"/>
      <c r="E43" s="428">
        <f>SUM('6. sz.melléklet'!E12)</f>
        <v>8052</v>
      </c>
      <c r="F43" s="428"/>
      <c r="G43" s="428"/>
      <c r="H43" s="428"/>
      <c r="I43" s="429"/>
      <c r="J43" s="429"/>
      <c r="K43" s="429"/>
      <c r="L43" s="429"/>
      <c r="M43" s="429"/>
      <c r="N43" s="514">
        <f t="shared" si="4"/>
        <v>8052</v>
      </c>
    </row>
    <row r="44" spans="1:20" s="110" customFormat="1" ht="21.75" customHeight="1">
      <c r="A44" s="508" t="s">
        <v>290</v>
      </c>
      <c r="B44" s="427" t="s">
        <v>291</v>
      </c>
      <c r="C44" s="520"/>
      <c r="D44" s="428"/>
      <c r="E44" s="428">
        <f>SUM('6. sz.melléklet'!E13)</f>
        <v>895</v>
      </c>
      <c r="F44" s="428"/>
      <c r="G44" s="428"/>
      <c r="H44" s="428"/>
      <c r="I44" s="429"/>
      <c r="J44" s="429"/>
      <c r="K44" s="429"/>
      <c r="L44" s="429"/>
      <c r="M44" s="429"/>
      <c r="N44" s="514">
        <f t="shared" si="4"/>
        <v>895</v>
      </c>
    </row>
    <row r="45" spans="1:20" s="110" customFormat="1" ht="21.75" customHeight="1">
      <c r="A45" s="508" t="s">
        <v>316</v>
      </c>
      <c r="B45" s="427" t="s">
        <v>2</v>
      </c>
      <c r="C45" s="521"/>
      <c r="D45" s="430"/>
      <c r="E45" s="430">
        <f>SUM('6. sz.melléklet'!E14)</f>
        <v>15240</v>
      </c>
      <c r="F45" s="430"/>
      <c r="G45" s="430"/>
      <c r="H45" s="430"/>
      <c r="I45" s="429"/>
      <c r="J45" s="429"/>
      <c r="K45" s="429"/>
      <c r="L45" s="429"/>
      <c r="M45" s="429"/>
      <c r="N45" s="514">
        <f t="shared" si="4"/>
        <v>15240</v>
      </c>
    </row>
    <row r="46" spans="1:20" s="110" customFormat="1" ht="21.75" customHeight="1">
      <c r="A46" s="508" t="s">
        <v>317</v>
      </c>
      <c r="B46" s="427" t="s">
        <v>183</v>
      </c>
      <c r="C46" s="522"/>
      <c r="D46" s="430"/>
      <c r="E46" s="431">
        <f>SUM('6. sz.melléklet'!E15)</f>
        <v>1461</v>
      </c>
      <c r="F46" s="430"/>
      <c r="G46" s="430"/>
      <c r="H46" s="430"/>
      <c r="I46" s="429"/>
      <c r="J46" s="429"/>
      <c r="K46" s="429"/>
      <c r="L46" s="429"/>
      <c r="M46" s="429"/>
      <c r="N46" s="514">
        <f t="shared" si="4"/>
        <v>1461</v>
      </c>
    </row>
    <row r="47" spans="1:20" s="110" customFormat="1">
      <c r="A47" s="508" t="s">
        <v>281</v>
      </c>
      <c r="B47" s="427" t="s">
        <v>332</v>
      </c>
      <c r="C47" s="520">
        <f>SUM('16.sz. melléklet'!C9)</f>
        <v>21768</v>
      </c>
      <c r="D47" s="428">
        <f>SUM('16.sz. melléklet'!D9)</f>
        <v>6327</v>
      </c>
      <c r="E47" s="533">
        <f>SUM('16.sz. melléklet'!E9)</f>
        <v>14822</v>
      </c>
      <c r="F47" s="428"/>
      <c r="G47" s="428"/>
      <c r="H47" s="428">
        <f>SUM('16.sz. melléklet'!F9)</f>
        <v>400</v>
      </c>
      <c r="I47" s="429"/>
      <c r="J47" s="429"/>
      <c r="K47" s="429"/>
      <c r="L47" s="429"/>
      <c r="M47" s="429"/>
      <c r="N47" s="514">
        <f t="shared" si="4"/>
        <v>43317</v>
      </c>
    </row>
    <row r="48" spans="1:20" s="110" customFormat="1">
      <c r="A48" s="508" t="s">
        <v>292</v>
      </c>
      <c r="B48" s="427" t="s">
        <v>293</v>
      </c>
      <c r="C48" s="520">
        <f>SUM('6. sz.melléklet'!C17)</f>
        <v>0</v>
      </c>
      <c r="D48" s="428"/>
      <c r="E48" s="428">
        <f>SUM('6. sz.melléklet'!E17)</f>
        <v>1170</v>
      </c>
      <c r="F48" s="428"/>
      <c r="G48" s="428"/>
      <c r="H48" s="428"/>
      <c r="I48" s="429"/>
      <c r="J48" s="429"/>
      <c r="K48" s="429"/>
      <c r="L48" s="429"/>
      <c r="M48" s="429"/>
      <c r="N48" s="514">
        <f t="shared" si="4"/>
        <v>1170</v>
      </c>
    </row>
    <row r="49" spans="1:14" s="110" customFormat="1">
      <c r="A49" s="508" t="s">
        <v>294</v>
      </c>
      <c r="B49" s="427" t="s">
        <v>295</v>
      </c>
      <c r="C49" s="520"/>
      <c r="D49" s="428"/>
      <c r="E49" s="428">
        <f>SUM('6. sz.melléklet'!E18)</f>
        <v>19004</v>
      </c>
      <c r="F49" s="428"/>
      <c r="G49" s="428"/>
      <c r="H49" s="428"/>
      <c r="I49" s="429"/>
      <c r="J49" s="429"/>
      <c r="K49" s="429"/>
      <c r="L49" s="429"/>
      <c r="M49" s="429"/>
      <c r="N49" s="514">
        <f t="shared" si="4"/>
        <v>19004</v>
      </c>
    </row>
    <row r="50" spans="1:14" s="110" customFormat="1">
      <c r="A50" s="508" t="s">
        <v>296</v>
      </c>
      <c r="B50" s="427" t="s">
        <v>297</v>
      </c>
      <c r="C50" s="520"/>
      <c r="D50" s="428"/>
      <c r="E50" s="428"/>
      <c r="F50" s="428"/>
      <c r="G50" s="428"/>
      <c r="H50" s="428"/>
      <c r="I50" s="429"/>
      <c r="J50" s="429"/>
      <c r="K50" s="429"/>
      <c r="L50" s="429"/>
      <c r="M50" s="429"/>
      <c r="N50" s="514">
        <f t="shared" si="4"/>
        <v>0</v>
      </c>
    </row>
    <row r="51" spans="1:14" s="110" customFormat="1">
      <c r="A51" s="508" t="s">
        <v>298</v>
      </c>
      <c r="B51" s="427" t="s">
        <v>124</v>
      </c>
      <c r="C51" s="520">
        <f>SUM('6. sz.melléklet'!C20)</f>
        <v>6047</v>
      </c>
      <c r="D51" s="428">
        <f>SUM('6. sz.melléklet'!D20)</f>
        <v>1681</v>
      </c>
      <c r="E51" s="428">
        <f>SUM('6. sz.melléklet'!E20)</f>
        <v>1565</v>
      </c>
      <c r="F51" s="428"/>
      <c r="G51" s="428"/>
      <c r="H51" s="428">
        <f>SUM('6. sz.melléklet'!H20)</f>
        <v>150</v>
      </c>
      <c r="I51" s="429"/>
      <c r="J51" s="429"/>
      <c r="K51" s="429"/>
      <c r="L51" s="429"/>
      <c r="M51" s="429"/>
      <c r="N51" s="514">
        <f t="shared" si="4"/>
        <v>9443</v>
      </c>
    </row>
    <row r="52" spans="1:14" s="110" customFormat="1">
      <c r="A52" s="508" t="s">
        <v>299</v>
      </c>
      <c r="B52" s="427" t="s">
        <v>123</v>
      </c>
      <c r="C52" s="520">
        <f>SUM('6. sz.melléklet'!C21)</f>
        <v>447</v>
      </c>
      <c r="D52" s="428">
        <f>SUM('6. sz.melléklet'!D21)</f>
        <v>121</v>
      </c>
      <c r="E52" s="428"/>
      <c r="F52" s="428"/>
      <c r="G52" s="428"/>
      <c r="H52" s="428"/>
      <c r="I52" s="429"/>
      <c r="J52" s="429"/>
      <c r="K52" s="429"/>
      <c r="L52" s="429"/>
      <c r="M52" s="429"/>
      <c r="N52" s="514">
        <f t="shared" si="4"/>
        <v>568</v>
      </c>
    </row>
    <row r="53" spans="1:14" s="110" customFormat="1" ht="15.75" customHeight="1">
      <c r="A53" s="508" t="s">
        <v>300</v>
      </c>
      <c r="B53" s="427" t="s">
        <v>301</v>
      </c>
      <c r="C53" s="520">
        <f>SUM('6. sz.melléklet'!C22)</f>
        <v>520</v>
      </c>
      <c r="D53" s="428">
        <f>SUM('6. sz.melléklet'!D22)</f>
        <v>140</v>
      </c>
      <c r="E53" s="428">
        <f>SUM('6. sz.melléklet'!E22)</f>
        <v>480</v>
      </c>
      <c r="F53" s="428"/>
      <c r="G53" s="428"/>
      <c r="H53" s="428"/>
      <c r="I53" s="429"/>
      <c r="J53" s="429"/>
      <c r="K53" s="429"/>
      <c r="L53" s="429"/>
      <c r="M53" s="429"/>
      <c r="N53" s="514">
        <f t="shared" si="4"/>
        <v>1140</v>
      </c>
    </row>
    <row r="54" spans="1:14" s="110" customFormat="1" ht="15.75" customHeight="1">
      <c r="A54" s="508" t="s">
        <v>339</v>
      </c>
      <c r="B54" s="427" t="s">
        <v>340</v>
      </c>
      <c r="C54" s="520"/>
      <c r="D54" s="428"/>
      <c r="E54" s="428"/>
      <c r="F54" s="428"/>
      <c r="G54" s="428"/>
      <c r="H54" s="428"/>
      <c r="I54" s="429">
        <f>SUM('6. sz.melléklet'!I23)</f>
        <v>835</v>
      </c>
      <c r="J54" s="429"/>
      <c r="K54" s="429"/>
      <c r="L54" s="429"/>
      <c r="M54" s="429"/>
      <c r="N54" s="514">
        <f t="shared" si="4"/>
        <v>835</v>
      </c>
    </row>
    <row r="55" spans="1:14" s="110" customFormat="1" ht="15.75" customHeight="1">
      <c r="A55" s="508" t="s">
        <v>341</v>
      </c>
      <c r="B55" s="427" t="s">
        <v>342</v>
      </c>
      <c r="C55" s="520"/>
      <c r="D55" s="428"/>
      <c r="E55" s="428"/>
      <c r="F55" s="428"/>
      <c r="G55" s="428"/>
      <c r="H55" s="428"/>
      <c r="I55" s="429">
        <f>SUM('6. sz.melléklet'!I24)</f>
        <v>1400</v>
      </c>
      <c r="J55" s="429"/>
      <c r="K55" s="429"/>
      <c r="L55" s="429"/>
      <c r="M55" s="429"/>
      <c r="N55" s="514">
        <f t="shared" si="4"/>
        <v>1400</v>
      </c>
    </row>
    <row r="56" spans="1:14" s="110" customFormat="1">
      <c r="A56" s="508" t="s">
        <v>273</v>
      </c>
      <c r="B56" s="627" t="s">
        <v>4</v>
      </c>
      <c r="C56" s="643">
        <f>SUM('15.sz.melléklet'!C7)</f>
        <v>5688</v>
      </c>
      <c r="D56" s="643">
        <f>SUM('15.sz.melléklet'!D7)</f>
        <v>1645</v>
      </c>
      <c r="E56" s="643">
        <f>SUM('15.sz.melléklet'!E7)</f>
        <v>1380</v>
      </c>
      <c r="F56" s="430"/>
      <c r="G56" s="430"/>
      <c r="H56" s="430"/>
      <c r="I56" s="429"/>
      <c r="J56" s="429"/>
      <c r="K56" s="429"/>
      <c r="L56" s="429"/>
      <c r="M56" s="429"/>
      <c r="N56" s="514">
        <f>SUM(C56:M56)</f>
        <v>8713</v>
      </c>
    </row>
    <row r="57" spans="1:14" s="110" customFormat="1">
      <c r="A57" s="625" t="s">
        <v>274</v>
      </c>
      <c r="B57" s="626" t="s">
        <v>110</v>
      </c>
      <c r="C57" s="644">
        <f>SUM('15.sz.melléklet'!C6)</f>
        <v>12238</v>
      </c>
      <c r="D57" s="644">
        <f>SUM('15.sz.melléklet'!D6)</f>
        <v>3148</v>
      </c>
      <c r="E57" s="644">
        <f>SUM('15.sz.melléklet'!E6)</f>
        <v>16970</v>
      </c>
      <c r="F57" s="430"/>
      <c r="G57" s="430"/>
      <c r="H57" s="430">
        <f>SUM('15.sz.melléklet'!F6)</f>
        <v>3950</v>
      </c>
      <c r="I57" s="429"/>
      <c r="J57" s="429"/>
      <c r="K57" s="429"/>
      <c r="L57" s="429"/>
      <c r="M57" s="429"/>
      <c r="N57" s="514">
        <f>SUM(C57:M57)</f>
        <v>36306</v>
      </c>
    </row>
    <row r="58" spans="1:14" s="110" customFormat="1" ht="15.75" customHeight="1">
      <c r="A58" s="508" t="s">
        <v>302</v>
      </c>
      <c r="B58" s="427" t="s">
        <v>303</v>
      </c>
      <c r="C58" s="520"/>
      <c r="D58" s="428"/>
      <c r="E58" s="428">
        <f>SUM('6. sz.melléklet'!E25)</f>
        <v>3990</v>
      </c>
      <c r="F58" s="428"/>
      <c r="G58" s="428"/>
      <c r="H58" s="428"/>
      <c r="I58" s="429"/>
      <c r="J58" s="429"/>
      <c r="K58" s="429"/>
      <c r="L58" s="429"/>
      <c r="M58" s="429"/>
      <c r="N58" s="514">
        <f t="shared" si="4"/>
        <v>3990</v>
      </c>
    </row>
    <row r="59" spans="1:14" s="110" customFormat="1" ht="25.5">
      <c r="A59" s="508" t="s">
        <v>320</v>
      </c>
      <c r="B59" s="427" t="s">
        <v>148</v>
      </c>
      <c r="C59" s="520"/>
      <c r="D59" s="428"/>
      <c r="E59" s="428"/>
      <c r="F59" s="428"/>
      <c r="G59" s="428"/>
      <c r="H59" s="428"/>
      <c r="I59" s="429">
        <f>SUM('6. sz.melléklet'!I26)</f>
        <v>22637</v>
      </c>
      <c r="J59" s="429"/>
      <c r="K59" s="429"/>
      <c r="L59" s="429"/>
      <c r="M59" s="429"/>
      <c r="N59" s="514">
        <f t="shared" si="4"/>
        <v>22637</v>
      </c>
    </row>
    <row r="60" spans="1:14" s="110" customFormat="1" ht="25.5">
      <c r="A60" s="508" t="s">
        <v>321</v>
      </c>
      <c r="B60" s="427" t="s">
        <v>322</v>
      </c>
      <c r="C60" s="522"/>
      <c r="D60" s="430"/>
      <c r="E60" s="430"/>
      <c r="F60" s="430"/>
      <c r="G60" s="430"/>
      <c r="H60" s="430"/>
      <c r="I60" s="429"/>
      <c r="J60" s="429">
        <f>SUM('6. sz.melléklet'!J27)</f>
        <v>1750</v>
      </c>
      <c r="K60" s="429"/>
      <c r="L60" s="429"/>
      <c r="M60" s="429"/>
      <c r="N60" s="514">
        <f t="shared" si="4"/>
        <v>1750</v>
      </c>
    </row>
    <row r="61" spans="1:14" s="110" customFormat="1" ht="21.75" customHeight="1">
      <c r="A61" s="625" t="s">
        <v>266</v>
      </c>
      <c r="B61" s="626" t="s">
        <v>267</v>
      </c>
      <c r="C61" s="644">
        <f>SUM('14.sz.melléklet'!C6)</f>
        <v>72931</v>
      </c>
      <c r="D61" s="644">
        <f>SUM('14.sz.melléklet'!D6)</f>
        <v>20533</v>
      </c>
      <c r="E61" s="644">
        <f>SUM('14.sz.melléklet'!E6)</f>
        <v>900</v>
      </c>
      <c r="F61" s="644"/>
      <c r="G61" s="428"/>
      <c r="H61" s="428"/>
      <c r="I61" s="429"/>
      <c r="J61" s="429"/>
      <c r="K61" s="429"/>
      <c r="L61" s="429"/>
      <c r="M61" s="429"/>
      <c r="N61" s="514">
        <f t="shared" si="4"/>
        <v>94364</v>
      </c>
    </row>
    <row r="62" spans="1:14" s="110" customFormat="1" ht="25.5">
      <c r="A62" s="625" t="s">
        <v>270</v>
      </c>
      <c r="B62" s="626" t="s">
        <v>271</v>
      </c>
      <c r="C62" s="644"/>
      <c r="D62" s="644">
        <f>SUM('14.sz.melléklet'!D7)</f>
        <v>233</v>
      </c>
      <c r="E62" s="644">
        <f>SUM('14.sz.melléklet'!E7)</f>
        <v>864</v>
      </c>
      <c r="F62" s="644"/>
      <c r="G62" s="428"/>
      <c r="H62" s="428"/>
      <c r="I62" s="429"/>
      <c r="J62" s="429"/>
      <c r="K62" s="429"/>
      <c r="L62" s="429"/>
      <c r="M62" s="429"/>
      <c r="N62" s="514">
        <f t="shared" si="4"/>
        <v>1097</v>
      </c>
    </row>
    <row r="63" spans="1:14" s="110" customFormat="1" ht="25.5">
      <c r="A63" s="625" t="s">
        <v>268</v>
      </c>
      <c r="B63" s="626" t="s">
        <v>269</v>
      </c>
      <c r="C63" s="644">
        <f>SUM('14.sz.melléklet'!C8)</f>
        <v>1721</v>
      </c>
      <c r="D63" s="644">
        <f>SUM('14.sz.melléklet'!D8)</f>
        <v>541</v>
      </c>
      <c r="E63" s="644">
        <f>SUM('14.sz.melléklet'!E8)</f>
        <v>12745</v>
      </c>
      <c r="F63" s="644"/>
      <c r="G63" s="428"/>
      <c r="H63" s="428">
        <f>SUM('14.sz.melléklet'!F8)</f>
        <v>1340</v>
      </c>
      <c r="I63" s="429"/>
      <c r="J63" s="429"/>
      <c r="K63" s="429"/>
      <c r="L63" s="429"/>
      <c r="M63" s="429"/>
      <c r="N63" s="514">
        <f t="shared" si="4"/>
        <v>16347</v>
      </c>
    </row>
    <row r="64" spans="1:14" s="110" customFormat="1" ht="15.75" customHeight="1">
      <c r="A64" s="508" t="s">
        <v>516</v>
      </c>
      <c r="B64" s="427" t="s">
        <v>517</v>
      </c>
      <c r="C64" s="520"/>
      <c r="D64" s="428"/>
      <c r="E64" s="428">
        <f>SUM('6. sz.melléklet'!E31+'14.sz.melléklet'!E9)</f>
        <v>54970</v>
      </c>
      <c r="F64" s="428"/>
      <c r="G64" s="428"/>
      <c r="H64" s="428"/>
      <c r="I64" s="429"/>
      <c r="J64" s="429"/>
      <c r="K64" s="429"/>
      <c r="L64" s="429"/>
      <c r="M64" s="429"/>
      <c r="N64" s="514">
        <f t="shared" si="4"/>
        <v>54970</v>
      </c>
    </row>
    <row r="65" spans="1:20" s="110" customFormat="1" ht="15.75" customHeight="1">
      <c r="A65" s="508" t="s">
        <v>304</v>
      </c>
      <c r="B65" s="427" t="s">
        <v>126</v>
      </c>
      <c r="C65" s="520">
        <f>SUM('6. sz.melléklet'!C32)</f>
        <v>360</v>
      </c>
      <c r="D65" s="428">
        <f>SUM('6. sz.melléklet'!D32)</f>
        <v>97</v>
      </c>
      <c r="E65" s="428">
        <f>SUM('6. sz.melléklet'!E32)</f>
        <v>1180</v>
      </c>
      <c r="F65" s="428"/>
      <c r="G65" s="428"/>
      <c r="H65" s="428"/>
      <c r="I65" s="429"/>
      <c r="J65" s="429"/>
      <c r="K65" s="429"/>
      <c r="L65" s="429"/>
      <c r="M65" s="429"/>
      <c r="N65" s="514">
        <f t="shared" si="4"/>
        <v>1637</v>
      </c>
    </row>
    <row r="66" spans="1:20" s="110" customFormat="1" ht="15.75" customHeight="1">
      <c r="A66" s="508" t="s">
        <v>305</v>
      </c>
      <c r="B66" s="427" t="s">
        <v>306</v>
      </c>
      <c r="C66" s="520"/>
      <c r="D66" s="428"/>
      <c r="E66" s="428"/>
      <c r="F66" s="428">
        <f>SUM('6. sz.melléklet'!F33)</f>
        <v>18300</v>
      </c>
      <c r="G66" s="428"/>
      <c r="H66" s="428"/>
      <c r="I66" s="429"/>
      <c r="J66" s="429"/>
      <c r="K66" s="429"/>
      <c r="L66" s="429"/>
      <c r="M66" s="429"/>
      <c r="N66" s="514">
        <f t="shared" si="4"/>
        <v>18300</v>
      </c>
    </row>
    <row r="67" spans="1:20" s="110" customFormat="1" ht="26.25" customHeight="1">
      <c r="A67" s="508" t="s">
        <v>307</v>
      </c>
      <c r="B67" s="427" t="s">
        <v>308</v>
      </c>
      <c r="C67" s="520"/>
      <c r="D67" s="428"/>
      <c r="E67" s="428"/>
      <c r="F67" s="428">
        <f>SUM('6. sz.melléklet'!F34)</f>
        <v>400</v>
      </c>
      <c r="G67" s="428"/>
      <c r="H67" s="428"/>
      <c r="I67" s="429"/>
      <c r="J67" s="429"/>
      <c r="K67" s="429"/>
      <c r="L67" s="429"/>
      <c r="M67" s="429"/>
      <c r="N67" s="514">
        <f t="shared" si="4"/>
        <v>400</v>
      </c>
    </row>
    <row r="68" spans="1:20" s="110" customFormat="1" ht="15.75" customHeight="1">
      <c r="A68" s="508" t="s">
        <v>309</v>
      </c>
      <c r="B68" s="427" t="s">
        <v>310</v>
      </c>
      <c r="C68" s="520"/>
      <c r="D68" s="428"/>
      <c r="E68" s="428"/>
      <c r="F68" s="428">
        <f>SUM('6. sz.melléklet'!F35)</f>
        <v>5250</v>
      </c>
      <c r="G68" s="428"/>
      <c r="H68" s="428"/>
      <c r="I68" s="429"/>
      <c r="J68" s="429"/>
      <c r="K68" s="429"/>
      <c r="L68" s="429"/>
      <c r="M68" s="429"/>
      <c r="N68" s="514">
        <f t="shared" si="4"/>
        <v>5250</v>
      </c>
    </row>
    <row r="69" spans="1:20" s="110" customFormat="1" ht="15.75" customHeight="1">
      <c r="A69" s="508" t="s">
        <v>311</v>
      </c>
      <c r="B69" s="427" t="s">
        <v>79</v>
      </c>
      <c r="C69" s="520"/>
      <c r="D69" s="428"/>
      <c r="E69" s="428"/>
      <c r="F69" s="428">
        <f>SUM('6. sz.melléklet'!F36)</f>
        <v>3800</v>
      </c>
      <c r="G69" s="428"/>
      <c r="H69" s="428"/>
      <c r="I69" s="429"/>
      <c r="J69" s="429"/>
      <c r="K69" s="429"/>
      <c r="L69" s="429"/>
      <c r="M69" s="429"/>
      <c r="N69" s="514">
        <f t="shared" si="4"/>
        <v>3800</v>
      </c>
    </row>
    <row r="70" spans="1:20" s="110" customFormat="1" ht="22.5" customHeight="1">
      <c r="A70" s="508" t="s">
        <v>312</v>
      </c>
      <c r="B70" s="427" t="s">
        <v>313</v>
      </c>
      <c r="C70" s="520"/>
      <c r="D70" s="428"/>
      <c r="E70" s="428"/>
      <c r="F70" s="428">
        <f>SUM('6. sz.melléklet'!F37)</f>
        <v>16500</v>
      </c>
      <c r="G70" s="428"/>
      <c r="H70" s="428"/>
      <c r="I70" s="429"/>
      <c r="J70" s="429"/>
      <c r="K70" s="429"/>
      <c r="L70" s="429"/>
      <c r="M70" s="429"/>
      <c r="N70" s="514">
        <f t="shared" si="4"/>
        <v>16500</v>
      </c>
    </row>
    <row r="71" spans="1:20" s="110" customFormat="1">
      <c r="A71" s="508" t="s">
        <v>318</v>
      </c>
      <c r="B71" s="427" t="s">
        <v>121</v>
      </c>
      <c r="C71" s="522"/>
      <c r="D71" s="430"/>
      <c r="E71" s="430"/>
      <c r="F71" s="430"/>
      <c r="G71" s="430"/>
      <c r="H71" s="430"/>
      <c r="I71" s="429"/>
      <c r="J71" s="429"/>
      <c r="K71" s="429"/>
      <c r="L71" s="429"/>
      <c r="M71" s="429">
        <v>100000</v>
      </c>
      <c r="N71" s="514">
        <f t="shared" si="4"/>
        <v>100000</v>
      </c>
    </row>
    <row r="72" spans="1:20" s="110" customFormat="1">
      <c r="A72" s="508" t="s">
        <v>319</v>
      </c>
      <c r="B72" s="427" t="s">
        <v>91</v>
      </c>
      <c r="C72" s="522"/>
      <c r="D72" s="430"/>
      <c r="E72" s="430"/>
      <c r="F72" s="430"/>
      <c r="G72" s="430"/>
      <c r="H72" s="430"/>
      <c r="I72" s="429"/>
      <c r="J72" s="429"/>
      <c r="K72" s="429">
        <f>SUM('6. sz.melléklet'!K39)</f>
        <v>76506</v>
      </c>
      <c r="L72" s="429">
        <f>SUM('6. sz.melléklet'!L39)</f>
        <v>167750</v>
      </c>
      <c r="M72" s="429"/>
      <c r="N72" s="514">
        <f t="shared" si="4"/>
        <v>244256</v>
      </c>
    </row>
    <row r="73" spans="1:20" s="110" customFormat="1" ht="13.5" thickBot="1">
      <c r="A73" s="508"/>
      <c r="B73" s="427"/>
      <c r="C73" s="522"/>
      <c r="D73" s="430"/>
      <c r="E73" s="430"/>
      <c r="F73" s="430"/>
      <c r="G73" s="430"/>
      <c r="H73" s="430"/>
      <c r="I73" s="429"/>
      <c r="J73" s="429"/>
      <c r="K73" s="429"/>
      <c r="L73" s="429"/>
      <c r="M73" s="429"/>
      <c r="N73" s="514">
        <f t="shared" si="4"/>
        <v>0</v>
      </c>
    </row>
    <row r="74" spans="1:20" s="110" customFormat="1" ht="13.5" thickBot="1">
      <c r="A74" s="510"/>
      <c r="B74" s="432" t="s">
        <v>106</v>
      </c>
      <c r="C74" s="433">
        <f t="shared" ref="C74:I74" si="5">SUM(C39:C73)</f>
        <v>139395</v>
      </c>
      <c r="D74" s="433">
        <f t="shared" si="5"/>
        <v>40706</v>
      </c>
      <c r="E74" s="433">
        <f t="shared" si="5"/>
        <v>224025</v>
      </c>
      <c r="F74" s="433">
        <f t="shared" si="5"/>
        <v>44250</v>
      </c>
      <c r="G74" s="433">
        <f t="shared" si="5"/>
        <v>144218</v>
      </c>
      <c r="H74" s="433">
        <f t="shared" si="5"/>
        <v>41330</v>
      </c>
      <c r="I74" s="433">
        <f t="shared" si="5"/>
        <v>31622</v>
      </c>
      <c r="J74" s="433">
        <f>SUM(J39:J72)</f>
        <v>1750</v>
      </c>
      <c r="K74" s="433">
        <f>SUM(K39:K73)</f>
        <v>76506</v>
      </c>
      <c r="L74" s="433">
        <f>SUM(L39:L73)</f>
        <v>167750</v>
      </c>
      <c r="M74" s="433">
        <f>SUM(M39:M73)</f>
        <v>100000</v>
      </c>
      <c r="N74" s="699">
        <f>SUM(N39:N73)</f>
        <v>1011552</v>
      </c>
      <c r="O74" s="555"/>
      <c r="P74" s="561"/>
    </row>
    <row r="75" spans="1:20" s="110" customFormat="1">
      <c r="A75" s="858" t="s">
        <v>406</v>
      </c>
      <c r="B75" s="859"/>
      <c r="C75" s="619"/>
      <c r="D75" s="619"/>
      <c r="E75" s="619"/>
      <c r="F75" s="619"/>
      <c r="G75" s="619"/>
      <c r="H75" s="619"/>
      <c r="I75" s="619"/>
      <c r="J75" s="619"/>
      <c r="K75" s="619"/>
      <c r="L75" s="619"/>
      <c r="M75" s="619"/>
      <c r="N75" s="620"/>
      <c r="O75" s="555"/>
      <c r="P75" s="561"/>
    </row>
    <row r="76" spans="1:20" ht="13.5" thickBot="1">
      <c r="A76" s="654" t="s">
        <v>263</v>
      </c>
      <c r="B76" s="655" t="s">
        <v>3</v>
      </c>
      <c r="C76" s="674">
        <f>SUM('13.sz.melléklet'!C6)</f>
        <v>66304</v>
      </c>
      <c r="D76" s="674">
        <f>SUM('13.sz.melléklet'!D6)</f>
        <v>19232</v>
      </c>
      <c r="E76" s="674">
        <f>SUM('13.sz.melléklet'!E6)</f>
        <v>32253</v>
      </c>
      <c r="F76" s="674"/>
      <c r="G76" s="675"/>
      <c r="H76" s="729">
        <f>SUM('13.sz.melléklet'!F6)</f>
        <v>2790</v>
      </c>
      <c r="I76" s="628"/>
      <c r="J76" s="628"/>
      <c r="K76" s="628"/>
      <c r="L76" s="628"/>
      <c r="M76" s="628"/>
      <c r="N76" s="697">
        <f>SUM(C76:M76)</f>
        <v>120579</v>
      </c>
      <c r="O76" s="108"/>
      <c r="P76" s="2"/>
      <c r="Q76" s="2"/>
      <c r="R76" s="2"/>
      <c r="S76"/>
      <c r="T76"/>
    </row>
    <row r="77" spans="1:20" ht="13.5" thickBot="1">
      <c r="A77" s="676"/>
      <c r="B77" s="677" t="s">
        <v>106</v>
      </c>
      <c r="C77" s="678">
        <f>SUM(C76)</f>
        <v>66304</v>
      </c>
      <c r="D77" s="678">
        <f t="shared" ref="D77:N77" si="6">SUM(D76)</f>
        <v>19232</v>
      </c>
      <c r="E77" s="678">
        <f t="shared" si="6"/>
        <v>32253</v>
      </c>
      <c r="F77" s="678">
        <f t="shared" si="6"/>
        <v>0</v>
      </c>
      <c r="G77" s="678">
        <f t="shared" si="6"/>
        <v>0</v>
      </c>
      <c r="H77" s="678">
        <f t="shared" si="6"/>
        <v>2790</v>
      </c>
      <c r="I77" s="678">
        <f t="shared" si="6"/>
        <v>0</v>
      </c>
      <c r="J77" s="678">
        <f t="shared" si="6"/>
        <v>0</v>
      </c>
      <c r="K77" s="678">
        <f t="shared" si="6"/>
        <v>0</v>
      </c>
      <c r="L77" s="678">
        <f t="shared" si="6"/>
        <v>0</v>
      </c>
      <c r="M77" s="678">
        <f t="shared" si="6"/>
        <v>0</v>
      </c>
      <c r="N77" s="700">
        <f t="shared" si="6"/>
        <v>120579</v>
      </c>
      <c r="O77" s="108"/>
      <c r="P77" s="311"/>
      <c r="Q77" s="2"/>
      <c r="R77" s="2"/>
      <c r="S77"/>
      <c r="T77"/>
    </row>
    <row r="78" spans="1:20" ht="11.25" customHeight="1">
      <c r="A78" s="679"/>
      <c r="B78" s="680"/>
      <c r="C78" s="638"/>
      <c r="D78" s="638"/>
      <c r="E78" s="681"/>
      <c r="F78" s="638"/>
      <c r="G78" s="638"/>
      <c r="H78" s="638"/>
      <c r="I78" s="638"/>
      <c r="J78" s="638"/>
      <c r="K78" s="638"/>
      <c r="L78" s="682"/>
      <c r="M78" s="682"/>
      <c r="N78" s="683"/>
      <c r="O78" s="551"/>
      <c r="P78" s="562"/>
    </row>
    <row r="79" spans="1:20" ht="11.25" customHeight="1">
      <c r="A79" s="862" t="s">
        <v>198</v>
      </c>
      <c r="B79" s="863"/>
      <c r="C79" s="430"/>
      <c r="D79" s="430"/>
      <c r="E79" s="431"/>
      <c r="F79" s="430"/>
      <c r="G79" s="430"/>
      <c r="H79" s="430"/>
      <c r="I79" s="430"/>
      <c r="J79" s="430"/>
      <c r="K79" s="430"/>
      <c r="L79" s="429"/>
      <c r="M79" s="429"/>
      <c r="N79" s="688"/>
      <c r="O79" s="551"/>
      <c r="P79" s="562"/>
    </row>
    <row r="80" spans="1:20" ht="11.25" customHeight="1">
      <c r="A80" s="637" t="s">
        <v>275</v>
      </c>
      <c r="B80" s="664" t="s">
        <v>276</v>
      </c>
      <c r="C80" s="665">
        <f>SUM('16.sz. melléklet'!C6)</f>
        <v>9175</v>
      </c>
      <c r="D80" s="665">
        <f>SUM('16.sz. melléklet'!D6)</f>
        <v>2724</v>
      </c>
      <c r="E80" s="665">
        <f>SUM('16.sz. melléklet'!E6)</f>
        <v>22523</v>
      </c>
      <c r="F80" s="428"/>
      <c r="G80" s="428"/>
      <c r="H80" s="428">
        <f>SUM('16.sz. melléklet'!F6)</f>
        <v>1000</v>
      </c>
      <c r="I80" s="430"/>
      <c r="J80" s="430"/>
      <c r="K80" s="430"/>
      <c r="L80" s="429"/>
      <c r="M80" s="429"/>
      <c r="N80" s="688">
        <f>SUM(C80:M80)</f>
        <v>35422</v>
      </c>
      <c r="O80" s="551"/>
      <c r="P80" s="562"/>
    </row>
    <row r="81" spans="1:20" s="504" customFormat="1" ht="13.5" customHeight="1">
      <c r="A81" s="507" t="s">
        <v>283</v>
      </c>
      <c r="B81" s="505" t="s">
        <v>284</v>
      </c>
      <c r="C81" s="519">
        <f>SUM('6. sz.melléklet'!C8)</f>
        <v>0</v>
      </c>
      <c r="D81" s="512">
        <f>SUM('6. sz.melléklet'!D8)</f>
        <v>0</v>
      </c>
      <c r="E81" s="512">
        <f>SUM('6. sz.melléklet'!E8)</f>
        <v>1728</v>
      </c>
      <c r="F81" s="512"/>
      <c r="G81" s="512"/>
      <c r="H81" s="512"/>
      <c r="I81" s="513"/>
      <c r="J81" s="513"/>
      <c r="K81" s="513"/>
      <c r="L81" s="513"/>
      <c r="M81" s="513"/>
      <c r="N81" s="688">
        <f t="shared" ref="N81:N88" si="7">SUM(C81:M81)</f>
        <v>1728</v>
      </c>
      <c r="O81" s="550"/>
      <c r="P81" s="563"/>
    </row>
    <row r="82" spans="1:20" s="504" customFormat="1" ht="13.5" customHeight="1">
      <c r="A82" s="637" t="s">
        <v>277</v>
      </c>
      <c r="B82" s="664" t="s">
        <v>278</v>
      </c>
      <c r="C82" s="665">
        <f>SUM('16.sz. melléklet'!C7)</f>
        <v>3758</v>
      </c>
      <c r="D82" s="665">
        <f>SUM('16.sz. melléklet'!D7)</f>
        <v>977</v>
      </c>
      <c r="E82" s="665"/>
      <c r="F82" s="512"/>
      <c r="G82" s="512"/>
      <c r="H82" s="512"/>
      <c r="I82" s="513"/>
      <c r="J82" s="513"/>
      <c r="K82" s="513"/>
      <c r="L82" s="513"/>
      <c r="M82" s="513"/>
      <c r="N82" s="688">
        <f t="shared" si="7"/>
        <v>4735</v>
      </c>
      <c r="O82" s="550"/>
      <c r="P82" s="563"/>
    </row>
    <row r="83" spans="1:20" s="504" customFormat="1" ht="13.5" customHeight="1">
      <c r="A83" s="507" t="s">
        <v>285</v>
      </c>
      <c r="B83" s="505" t="s">
        <v>286</v>
      </c>
      <c r="C83" s="519">
        <f>SUM('6. sz.melléklet'!C9)</f>
        <v>6551</v>
      </c>
      <c r="D83" s="512">
        <f>SUM('6. sz.melléklet'!D9)</f>
        <v>1919</v>
      </c>
      <c r="E83" s="512">
        <f>SUM('6. sz.melléklet'!E9)</f>
        <v>6460</v>
      </c>
      <c r="F83" s="512"/>
      <c r="G83" s="512"/>
      <c r="H83" s="512"/>
      <c r="I83" s="513"/>
      <c r="J83" s="513"/>
      <c r="K83" s="513"/>
      <c r="L83" s="513"/>
      <c r="M83" s="513"/>
      <c r="N83" s="688">
        <f t="shared" si="7"/>
        <v>14930</v>
      </c>
      <c r="O83" s="550"/>
      <c r="P83" s="563"/>
    </row>
    <row r="84" spans="1:20" s="504" customFormat="1" ht="13.5" customHeight="1">
      <c r="A84" s="507" t="s">
        <v>314</v>
      </c>
      <c r="B84" s="505" t="s">
        <v>315</v>
      </c>
      <c r="C84" s="519"/>
      <c r="D84" s="512"/>
      <c r="E84" s="512">
        <f>SUM('6. sz.melléklet'!E10)</f>
        <v>5334</v>
      </c>
      <c r="F84" s="512"/>
      <c r="G84" s="512"/>
      <c r="H84" s="512"/>
      <c r="I84" s="513"/>
      <c r="J84" s="513"/>
      <c r="K84" s="513"/>
      <c r="L84" s="513"/>
      <c r="M84" s="513"/>
      <c r="N84" s="688">
        <f t="shared" si="7"/>
        <v>5334</v>
      </c>
      <c r="O84" s="550"/>
      <c r="P84" s="563"/>
    </row>
    <row r="85" spans="1:20" s="110" customFormat="1">
      <c r="A85" s="508" t="s">
        <v>287</v>
      </c>
      <c r="B85" s="427" t="s">
        <v>288</v>
      </c>
      <c r="C85" s="520">
        <f>SUM('6. sz.melléklet'!C11)</f>
        <v>480</v>
      </c>
      <c r="D85" s="428">
        <f>SUM('6. sz.melléklet'!D11)</f>
        <v>130</v>
      </c>
      <c r="E85" s="428">
        <f>SUM('6. sz.melléklet'!E11)</f>
        <v>915</v>
      </c>
      <c r="F85" s="428"/>
      <c r="G85" s="428"/>
      <c r="H85" s="428"/>
      <c r="I85" s="429"/>
      <c r="J85" s="429"/>
      <c r="K85" s="429"/>
      <c r="L85" s="429"/>
      <c r="M85" s="429"/>
      <c r="N85" s="688">
        <f t="shared" si="7"/>
        <v>1525</v>
      </c>
      <c r="O85" s="108"/>
      <c r="P85" s="564"/>
    </row>
    <row r="86" spans="1:20" s="110" customFormat="1">
      <c r="A86" s="508" t="s">
        <v>333</v>
      </c>
      <c r="B86" s="427" t="s">
        <v>334</v>
      </c>
      <c r="C86" s="520"/>
      <c r="D86" s="428"/>
      <c r="E86" s="428">
        <f>SUM('6. sz.melléklet'!E28)</f>
        <v>200</v>
      </c>
      <c r="F86" s="428"/>
      <c r="G86" s="428"/>
      <c r="H86" s="428">
        <f>SUM('6. sz.melléklet'!H28)</f>
        <v>100</v>
      </c>
      <c r="I86" s="429"/>
      <c r="J86" s="429"/>
      <c r="K86" s="429"/>
      <c r="L86" s="429"/>
      <c r="M86" s="429"/>
      <c r="N86" s="688">
        <f t="shared" si="7"/>
        <v>300</v>
      </c>
    </row>
    <row r="87" spans="1:20" s="110" customFormat="1">
      <c r="A87" s="508" t="s">
        <v>337</v>
      </c>
      <c r="B87" s="427" t="s">
        <v>338</v>
      </c>
      <c r="C87" s="520">
        <f>SUM('6. sz.melléklet'!C29)</f>
        <v>500</v>
      </c>
      <c r="D87" s="428">
        <f>SUM('6. sz.melléklet'!D29)</f>
        <v>256</v>
      </c>
      <c r="E87" s="428">
        <f>SUM('6. sz.melléklet'!E29)</f>
        <v>255</v>
      </c>
      <c r="F87" s="428"/>
      <c r="G87" s="428"/>
      <c r="H87" s="428">
        <f>SUM('6. sz.melléklet'!H29)</f>
        <v>45</v>
      </c>
      <c r="I87" s="429"/>
      <c r="J87" s="429"/>
      <c r="K87" s="429"/>
      <c r="L87" s="429"/>
      <c r="M87" s="429"/>
      <c r="N87" s="688">
        <f t="shared" si="7"/>
        <v>1056</v>
      </c>
    </row>
    <row r="88" spans="1:20" s="110" customFormat="1" ht="26.25" thickBot="1">
      <c r="A88" s="508" t="s">
        <v>335</v>
      </c>
      <c r="B88" s="427" t="s">
        <v>336</v>
      </c>
      <c r="C88" s="520"/>
      <c r="D88" s="428"/>
      <c r="E88" s="428">
        <f>SUM('6. sz.melléklet'!E30)</f>
        <v>250</v>
      </c>
      <c r="F88" s="428"/>
      <c r="G88" s="428"/>
      <c r="H88" s="428">
        <f>SUM('6. sz.melléklet'!H30)</f>
        <v>150</v>
      </c>
      <c r="I88" s="429"/>
      <c r="J88" s="429"/>
      <c r="K88" s="429"/>
      <c r="L88" s="429"/>
      <c r="M88" s="429"/>
      <c r="N88" s="688">
        <f t="shared" si="7"/>
        <v>400</v>
      </c>
    </row>
    <row r="89" spans="1:20" ht="13.5" thickBot="1">
      <c r="A89" s="684"/>
      <c r="B89" s="685" t="s">
        <v>106</v>
      </c>
      <c r="C89" s="668">
        <f t="shared" ref="C89:N89" si="8">SUM(C78:C88)</f>
        <v>20464</v>
      </c>
      <c r="D89" s="668">
        <f t="shared" si="8"/>
        <v>6006</v>
      </c>
      <c r="E89" s="668">
        <f t="shared" si="8"/>
        <v>37665</v>
      </c>
      <c r="F89" s="668">
        <f t="shared" si="8"/>
        <v>0</v>
      </c>
      <c r="G89" s="668">
        <f t="shared" si="8"/>
        <v>0</v>
      </c>
      <c r="H89" s="668">
        <f t="shared" si="8"/>
        <v>1295</v>
      </c>
      <c r="I89" s="668">
        <f t="shared" si="8"/>
        <v>0</v>
      </c>
      <c r="J89" s="668">
        <f t="shared" si="8"/>
        <v>0</v>
      </c>
      <c r="K89" s="668">
        <f t="shared" si="8"/>
        <v>0</v>
      </c>
      <c r="L89" s="668">
        <f t="shared" si="8"/>
        <v>0</v>
      </c>
      <c r="M89" s="668">
        <f t="shared" si="8"/>
        <v>0</v>
      </c>
      <c r="N89" s="669">
        <f t="shared" si="8"/>
        <v>65430</v>
      </c>
      <c r="O89" s="670"/>
      <c r="P89" s="565"/>
      <c r="R89" s="170"/>
    </row>
    <row r="90" spans="1:20" s="1" customFormat="1" ht="13.5" thickBot="1">
      <c r="A90" s="851" t="s">
        <v>408</v>
      </c>
      <c r="B90" s="852"/>
      <c r="C90" s="686">
        <f t="shared" ref="C90:N90" si="9">C74+C77+C89</f>
        <v>226163</v>
      </c>
      <c r="D90" s="686">
        <f t="shared" si="9"/>
        <v>65944</v>
      </c>
      <c r="E90" s="686">
        <f t="shared" si="9"/>
        <v>293943</v>
      </c>
      <c r="F90" s="686">
        <f t="shared" si="9"/>
        <v>44250</v>
      </c>
      <c r="G90" s="686">
        <f t="shared" si="9"/>
        <v>144218</v>
      </c>
      <c r="H90" s="686">
        <f t="shared" si="9"/>
        <v>45415</v>
      </c>
      <c r="I90" s="686">
        <f t="shared" si="9"/>
        <v>31622</v>
      </c>
      <c r="J90" s="686">
        <f t="shared" si="9"/>
        <v>1750</v>
      </c>
      <c r="K90" s="686">
        <f t="shared" si="9"/>
        <v>76506</v>
      </c>
      <c r="L90" s="686">
        <f t="shared" si="9"/>
        <v>167750</v>
      </c>
      <c r="M90" s="686">
        <f t="shared" si="9"/>
        <v>100000</v>
      </c>
      <c r="N90" s="698">
        <f t="shared" si="9"/>
        <v>1197561</v>
      </c>
      <c r="O90" s="687">
        <v>1197561</v>
      </c>
      <c r="P90" s="621"/>
      <c r="Q90" s="622"/>
      <c r="R90" s="622"/>
      <c r="S90" s="622"/>
      <c r="T90" s="622"/>
    </row>
    <row r="91" spans="1:20">
      <c r="A91" s="110"/>
      <c r="B91" s="110"/>
      <c r="C91" s="435"/>
      <c r="D91" s="435"/>
      <c r="E91" s="435"/>
      <c r="F91" s="435"/>
      <c r="G91" s="435"/>
      <c r="H91" s="435"/>
      <c r="I91" s="435"/>
      <c r="J91" s="435"/>
      <c r="K91" s="435"/>
      <c r="L91" s="435"/>
      <c r="M91" s="435"/>
      <c r="N91" s="435"/>
      <c r="O91" s="435"/>
      <c r="P91" s="567"/>
    </row>
    <row r="92" spans="1:20"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0"/>
    </row>
    <row r="93" spans="1:20"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0"/>
      <c r="P93" s="170"/>
    </row>
    <row r="94" spans="1:20"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0"/>
    </row>
    <row r="95" spans="1:20"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0"/>
      <c r="P95" s="170"/>
    </row>
    <row r="96" spans="1:20"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</row>
    <row r="97" spans="3:16"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0"/>
      <c r="P97" s="170"/>
    </row>
    <row r="98" spans="3:16"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0"/>
      <c r="P98" s="170"/>
    </row>
    <row r="99" spans="3:16"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</row>
    <row r="100" spans="3:16"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</row>
    <row r="101" spans="3:16"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</row>
    <row r="102" spans="3:16"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</row>
    <row r="103" spans="3:16" ht="15" customHeight="1"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0"/>
      <c r="P103" s="170"/>
    </row>
    <row r="104" spans="3:16" ht="15" customHeight="1"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0"/>
      <c r="P104" s="170"/>
    </row>
    <row r="105" spans="3:16" ht="15" customHeight="1"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</row>
    <row r="106" spans="3:16" ht="15" customHeight="1"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0"/>
      <c r="P106" s="170"/>
    </row>
    <row r="107" spans="3:16" ht="15" customHeight="1"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</row>
    <row r="108" spans="3:16" ht="15" customHeight="1"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</row>
    <row r="109" spans="3:16" ht="15" customHeight="1"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0"/>
      <c r="P109" s="170"/>
    </row>
    <row r="110" spans="3:16" ht="15" customHeight="1"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0"/>
      <c r="P110" s="170"/>
    </row>
    <row r="111" spans="3:16" ht="15" customHeight="1"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</row>
    <row r="112" spans="3:16" ht="15" customHeight="1"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0"/>
      <c r="P112" s="170"/>
    </row>
    <row r="113" spans="3:16" ht="15" customHeight="1"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0"/>
      <c r="P113" s="170"/>
    </row>
    <row r="114" spans="3:16" ht="15" customHeight="1"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</row>
    <row r="115" spans="3:16" ht="15" customHeight="1"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0"/>
      <c r="P115" s="170"/>
    </row>
    <row r="116" spans="3:16" ht="15" customHeight="1"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0"/>
      <c r="P116" s="170"/>
    </row>
    <row r="117" spans="3:16" ht="15" customHeight="1"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0"/>
      <c r="P117" s="170"/>
    </row>
    <row r="118" spans="3:16" ht="15" customHeight="1"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</row>
    <row r="119" spans="3:16" ht="15" customHeight="1"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0"/>
      <c r="P119" s="170"/>
    </row>
    <row r="120" spans="3:16" ht="15" customHeight="1"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0"/>
      <c r="P120" s="170"/>
    </row>
    <row r="121" spans="3:16" ht="15" customHeight="1"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</row>
    <row r="122" spans="3:16" ht="15" customHeight="1"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</row>
    <row r="123" spans="3:16" ht="15" customHeight="1"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</row>
    <row r="124" spans="3:16" ht="15" customHeight="1"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</row>
    <row r="125" spans="3:16" ht="15" customHeight="1"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</row>
    <row r="126" spans="3:16" ht="15" customHeight="1"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</row>
    <row r="127" spans="3:16" ht="15" customHeight="1"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0"/>
      <c r="P127" s="170"/>
    </row>
    <row r="128" spans="3:16" ht="15" customHeight="1"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</row>
    <row r="129" spans="3:16" ht="15" customHeight="1"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</row>
    <row r="130" spans="3:16" ht="15" customHeight="1"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</row>
    <row r="131" spans="3:16" ht="15" customHeight="1"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0"/>
      <c r="P131" s="170"/>
    </row>
    <row r="132" spans="3:16" ht="15" customHeight="1"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0"/>
      <c r="P132" s="170"/>
    </row>
    <row r="133" spans="3:16" ht="15" customHeight="1"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</row>
    <row r="134" spans="3:16" ht="15" customHeight="1"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0"/>
      <c r="P134" s="170"/>
    </row>
    <row r="135" spans="3:16" ht="15" customHeight="1"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</row>
    <row r="136" spans="3:16" ht="15" customHeight="1"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0"/>
      <c r="P136" s="170"/>
    </row>
    <row r="137" spans="3:16" ht="15" customHeight="1"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0"/>
      <c r="P137" s="170"/>
    </row>
    <row r="138" spans="3:16" ht="15" customHeight="1"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</row>
    <row r="139" spans="3:16" ht="15" customHeight="1"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</row>
    <row r="140" spans="3:16" ht="15" customHeight="1"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</row>
    <row r="141" spans="3:16" ht="15" customHeight="1"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</row>
    <row r="142" spans="3:16" ht="15" customHeight="1"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</row>
    <row r="143" spans="3:16" ht="15" customHeight="1"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</row>
    <row r="144" spans="3:16" ht="15" customHeight="1"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</row>
    <row r="145" spans="3:16" ht="15" customHeight="1"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</row>
    <row r="146" spans="3:16" ht="15" customHeight="1"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</row>
    <row r="147" spans="3:16" ht="15" customHeight="1"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</row>
    <row r="148" spans="3:16" ht="15" customHeight="1"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</row>
    <row r="149" spans="3:16" ht="15" customHeight="1"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</row>
    <row r="150" spans="3:16" ht="15" customHeight="1"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</row>
    <row r="151" spans="3:16" ht="15" customHeight="1"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</row>
    <row r="152" spans="3:16" ht="15" customHeight="1"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</row>
    <row r="153" spans="3:16" ht="15" customHeight="1"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</row>
    <row r="154" spans="3:16" ht="15" customHeight="1"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</row>
    <row r="155" spans="3:16" ht="15" customHeight="1"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</row>
    <row r="156" spans="3:16" ht="15" customHeight="1"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</row>
    <row r="157" spans="3:16" ht="15" customHeight="1"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0"/>
      <c r="P157" s="170"/>
    </row>
    <row r="158" spans="3:16" ht="15" customHeight="1"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0"/>
      <c r="P158" s="170"/>
    </row>
    <row r="159" spans="3:16" ht="15" customHeight="1"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</row>
    <row r="160" spans="3:16" ht="15" customHeight="1"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</row>
    <row r="161" spans="3:16" ht="15" customHeight="1"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0"/>
      <c r="P161" s="170"/>
    </row>
    <row r="162" spans="3:16" ht="15" customHeight="1"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0"/>
      <c r="P162" s="170"/>
    </row>
    <row r="163" spans="3:16" ht="15" customHeight="1"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</row>
    <row r="164" spans="3:16" ht="15" customHeight="1"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0"/>
      <c r="P164" s="170"/>
    </row>
    <row r="165" spans="3:16" ht="15" customHeight="1"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0"/>
      <c r="P165" s="170"/>
    </row>
    <row r="166" spans="3:16" ht="15" customHeight="1"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0"/>
      <c r="P166" s="170"/>
    </row>
    <row r="167" spans="3:16" ht="15" customHeight="1"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0"/>
      <c r="P167" s="170"/>
    </row>
    <row r="168" spans="3:16" ht="15" customHeight="1"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</row>
    <row r="169" spans="3:16" ht="15" customHeight="1"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</row>
    <row r="170" spans="3:16" ht="15" customHeight="1"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</row>
    <row r="171" spans="3:16" ht="15" customHeight="1"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</row>
    <row r="172" spans="3:16" ht="15" customHeight="1"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</row>
    <row r="173" spans="3:16" ht="15" customHeight="1"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</row>
    <row r="174" spans="3:16" ht="15" customHeight="1"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</row>
    <row r="175" spans="3:16" ht="15" customHeight="1"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</row>
    <row r="176" spans="3:16" ht="15" customHeight="1"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</row>
    <row r="177" spans="3:16"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</row>
    <row r="178" spans="3:16"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</row>
    <row r="179" spans="3:16"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</row>
    <row r="180" spans="3:16"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</row>
    <row r="181" spans="3:16"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</row>
    <row r="182" spans="3:16"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</row>
    <row r="183" spans="3:16"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0"/>
      <c r="P183" s="170"/>
    </row>
    <row r="184" spans="3:16"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0"/>
      <c r="P184" s="170"/>
    </row>
    <row r="185" spans="3:16"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0"/>
      <c r="P185" s="170"/>
    </row>
    <row r="186" spans="3:16"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</row>
    <row r="187" spans="3:16"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0"/>
      <c r="P187" s="170"/>
    </row>
    <row r="188" spans="3:16"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</row>
    <row r="189" spans="3:16"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0"/>
      <c r="P189" s="170"/>
    </row>
    <row r="190" spans="3:16"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0"/>
      <c r="P190" s="170"/>
    </row>
    <row r="191" spans="3:16"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0"/>
      <c r="P191" s="170"/>
    </row>
    <row r="192" spans="3:16"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</row>
    <row r="193" spans="3:16"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0"/>
      <c r="P193" s="170"/>
    </row>
    <row r="194" spans="3:16"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</row>
    <row r="195" spans="3:16"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0"/>
      <c r="P195" s="170"/>
    </row>
    <row r="196" spans="3:16"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0"/>
      <c r="P196" s="170"/>
    </row>
    <row r="197" spans="3:16"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0"/>
      <c r="P197" s="170"/>
    </row>
    <row r="198" spans="3:16"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0"/>
      <c r="P198" s="170"/>
    </row>
    <row r="199" spans="3:16"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0"/>
      <c r="P199" s="170"/>
    </row>
    <row r="200" spans="3:16"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0"/>
      <c r="P200" s="170"/>
    </row>
    <row r="201" spans="3:16"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</row>
    <row r="202" spans="3:16"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0"/>
      <c r="P202" s="170"/>
    </row>
    <row r="203" spans="3:16"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0"/>
      <c r="P203" s="170"/>
    </row>
    <row r="204" spans="3:16"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0"/>
      <c r="P204" s="170"/>
    </row>
    <row r="205" spans="3:16"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</row>
    <row r="206" spans="3:16"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</row>
    <row r="207" spans="3:16"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0"/>
      <c r="P207" s="170"/>
    </row>
    <row r="208" spans="3:16"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</row>
    <row r="209" spans="3:16"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0"/>
      <c r="P209" s="170"/>
    </row>
    <row r="210" spans="3:16"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0"/>
      <c r="P210" s="170"/>
    </row>
    <row r="211" spans="3:16"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</row>
    <row r="212" spans="3:16"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0"/>
      <c r="P212" s="170"/>
    </row>
    <row r="213" spans="3:16"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0"/>
      <c r="P213" s="170"/>
    </row>
    <row r="214" spans="3:16"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0"/>
      <c r="P214" s="170"/>
    </row>
    <row r="215" spans="3:16"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0"/>
      <c r="P215" s="170"/>
    </row>
    <row r="216" spans="3:16"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</row>
    <row r="217" spans="3:16"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0"/>
      <c r="P217" s="170"/>
    </row>
    <row r="218" spans="3:16"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0"/>
      <c r="P218" s="170"/>
    </row>
    <row r="219" spans="3:16"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0"/>
      <c r="P219" s="170"/>
    </row>
    <row r="220" spans="3:16"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0"/>
      <c r="P220" s="170"/>
    </row>
    <row r="221" spans="3:16"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0"/>
      <c r="P221" s="170"/>
    </row>
    <row r="222" spans="3:16"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0"/>
      <c r="P222" s="170"/>
    </row>
    <row r="223" spans="3:16"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0"/>
      <c r="P223" s="170"/>
    </row>
    <row r="224" spans="3:16"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0"/>
      <c r="P224" s="170"/>
    </row>
    <row r="225" spans="3:16"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0"/>
      <c r="P225" s="170"/>
    </row>
    <row r="226" spans="3:16"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0"/>
      <c r="P226" s="170"/>
    </row>
    <row r="227" spans="3:16"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0"/>
      <c r="P227" s="170"/>
    </row>
    <row r="228" spans="3:16"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0"/>
      <c r="P228" s="170"/>
    </row>
    <row r="229" spans="3:16"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0"/>
      <c r="P229" s="170"/>
    </row>
    <row r="230" spans="3:16"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0"/>
      <c r="P230" s="170"/>
    </row>
    <row r="231" spans="3:16"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</row>
    <row r="232" spans="3:16"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0"/>
      <c r="P232" s="170"/>
    </row>
    <row r="233" spans="3:16"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0"/>
      <c r="P233" s="170"/>
    </row>
    <row r="234" spans="3:16"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0"/>
      <c r="P234" s="170"/>
    </row>
    <row r="235" spans="3:16"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0"/>
      <c r="P235" s="170"/>
    </row>
    <row r="236" spans="3:16"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0"/>
      <c r="P236" s="170"/>
    </row>
    <row r="237" spans="3:16"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</row>
    <row r="238" spans="3:16"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0"/>
      <c r="P238" s="170"/>
    </row>
    <row r="239" spans="3:16"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0"/>
      <c r="P239" s="170"/>
    </row>
    <row r="240" spans="3:16"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0"/>
      <c r="P240" s="170"/>
    </row>
    <row r="241" spans="3:16"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0"/>
      <c r="P241" s="170"/>
    </row>
    <row r="242" spans="3:16"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0"/>
    </row>
    <row r="243" spans="3:16"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</row>
    <row r="244" spans="3:16"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</row>
    <row r="245" spans="3:16"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</row>
    <row r="246" spans="3:16"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</row>
    <row r="247" spans="3:16"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0"/>
      <c r="P247" s="170"/>
    </row>
    <row r="248" spans="3:16"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0"/>
      <c r="P248" s="170"/>
    </row>
    <row r="249" spans="3:16"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</row>
    <row r="250" spans="3:16">
      <c r="C250" s="170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170"/>
      <c r="P250" s="170"/>
    </row>
    <row r="251" spans="3:16">
      <c r="C251" s="170"/>
      <c r="D251" s="170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0"/>
      <c r="P251" s="170"/>
    </row>
    <row r="252" spans="3:16">
      <c r="C252" s="170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170"/>
      <c r="P252" s="170"/>
    </row>
    <row r="253" spans="3:16">
      <c r="C253" s="170"/>
      <c r="D253" s="170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0"/>
      <c r="P253" s="170"/>
    </row>
    <row r="254" spans="3:16">
      <c r="C254" s="170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70"/>
      <c r="P254" s="170"/>
    </row>
    <row r="255" spans="3:16"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0"/>
      <c r="P255" s="170"/>
    </row>
    <row r="256" spans="3:16">
      <c r="C256" s="170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0"/>
    </row>
    <row r="257" spans="3:16"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0"/>
      <c r="P257" s="170"/>
    </row>
    <row r="258" spans="3:16">
      <c r="C258" s="170"/>
      <c r="D258" s="170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</row>
    <row r="259" spans="3:16"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0"/>
      <c r="P259" s="170"/>
    </row>
    <row r="260" spans="3:16"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0"/>
      <c r="P260" s="170"/>
    </row>
    <row r="261" spans="3:16">
      <c r="C261" s="170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0"/>
      <c r="P261" s="170"/>
    </row>
    <row r="262" spans="3:16">
      <c r="C262" s="170"/>
      <c r="D262" s="170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0"/>
      <c r="P262" s="170"/>
    </row>
    <row r="263" spans="3:16">
      <c r="C263" s="170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0"/>
      <c r="P263" s="170"/>
    </row>
    <row r="264" spans="3:16">
      <c r="C264" s="170"/>
      <c r="D264" s="170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0"/>
      <c r="P264" s="170"/>
    </row>
    <row r="265" spans="3:16">
      <c r="C265" s="170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0"/>
      <c r="P265" s="170"/>
    </row>
    <row r="266" spans="3:16">
      <c r="C266" s="170"/>
      <c r="D266" s="170"/>
      <c r="E266" s="170"/>
      <c r="F266" s="170"/>
      <c r="G266" s="170"/>
      <c r="H266" s="170"/>
      <c r="I266" s="170"/>
      <c r="J266" s="170"/>
      <c r="K266" s="170"/>
      <c r="L266" s="170"/>
      <c r="M266" s="170"/>
      <c r="N266" s="170"/>
      <c r="O266" s="170"/>
      <c r="P266" s="170"/>
    </row>
    <row r="267" spans="3:16"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</row>
    <row r="268" spans="3:16"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</row>
    <row r="269" spans="3:16"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</row>
    <row r="270" spans="3:16">
      <c r="C270" s="170"/>
      <c r="D270" s="170"/>
      <c r="E270" s="170"/>
      <c r="F270" s="170"/>
      <c r="G270" s="170"/>
      <c r="H270" s="170"/>
      <c r="I270" s="170"/>
      <c r="J270" s="170"/>
      <c r="K270" s="170"/>
      <c r="L270" s="170"/>
      <c r="M270" s="170"/>
      <c r="N270" s="170"/>
      <c r="O270" s="170"/>
      <c r="P270" s="170"/>
    </row>
    <row r="271" spans="3:16">
      <c r="C271" s="170"/>
      <c r="D271" s="170"/>
      <c r="E271" s="170"/>
      <c r="F271" s="170"/>
      <c r="G271" s="170"/>
      <c r="H271" s="170"/>
      <c r="I271" s="170"/>
      <c r="J271" s="170"/>
      <c r="K271" s="170"/>
      <c r="L271" s="170"/>
      <c r="M271" s="170"/>
      <c r="N271" s="170"/>
      <c r="O271" s="170"/>
      <c r="P271" s="170"/>
    </row>
    <row r="272" spans="3:16">
      <c r="C272" s="170"/>
      <c r="D272" s="170"/>
      <c r="E272" s="170"/>
      <c r="F272" s="170"/>
      <c r="G272" s="170"/>
      <c r="H272" s="170"/>
      <c r="I272" s="170"/>
      <c r="J272" s="170"/>
      <c r="K272" s="170"/>
      <c r="L272" s="170"/>
      <c r="M272" s="170"/>
      <c r="N272" s="170"/>
      <c r="O272" s="170"/>
      <c r="P272" s="170"/>
    </row>
    <row r="273" spans="3:16">
      <c r="C273" s="170"/>
      <c r="D273" s="170"/>
      <c r="E273" s="170"/>
      <c r="F273" s="170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</row>
    <row r="274" spans="3:16">
      <c r="C274" s="170"/>
      <c r="D274" s="170"/>
      <c r="E274" s="170"/>
      <c r="F274" s="170"/>
      <c r="G274" s="170"/>
      <c r="H274" s="170"/>
      <c r="I274" s="170"/>
      <c r="J274" s="170"/>
      <c r="K274" s="170"/>
      <c r="L274" s="170"/>
      <c r="M274" s="170"/>
      <c r="N274" s="170"/>
      <c r="O274" s="170"/>
      <c r="P274" s="170"/>
    </row>
    <row r="275" spans="3:16">
      <c r="C275" s="170"/>
      <c r="D275" s="170"/>
      <c r="E275" s="170"/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</row>
    <row r="276" spans="3:16">
      <c r="C276" s="170"/>
      <c r="D276" s="1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</row>
    <row r="277" spans="3:16">
      <c r="C277" s="170"/>
      <c r="D277" s="170"/>
      <c r="E277" s="170"/>
      <c r="F277" s="170"/>
      <c r="G277" s="170"/>
      <c r="H277" s="170"/>
      <c r="I277" s="170"/>
      <c r="J277" s="170"/>
      <c r="K277" s="170"/>
      <c r="L277" s="170"/>
      <c r="M277" s="170"/>
      <c r="N277" s="170"/>
      <c r="O277" s="170"/>
      <c r="P277" s="170"/>
    </row>
    <row r="278" spans="3:16">
      <c r="C278" s="170"/>
      <c r="D278" s="170"/>
      <c r="E278" s="170"/>
      <c r="F278" s="170"/>
      <c r="G278" s="170"/>
      <c r="H278" s="170"/>
      <c r="I278" s="170"/>
      <c r="J278" s="170"/>
      <c r="K278" s="170"/>
      <c r="L278" s="170"/>
      <c r="M278" s="170"/>
      <c r="N278" s="170"/>
      <c r="O278" s="170"/>
      <c r="P278" s="170"/>
    </row>
    <row r="279" spans="3:16">
      <c r="C279" s="170"/>
      <c r="D279" s="170"/>
      <c r="E279" s="170"/>
      <c r="F279" s="170"/>
      <c r="G279" s="170"/>
      <c r="H279" s="170"/>
      <c r="I279" s="170"/>
      <c r="J279" s="170"/>
      <c r="K279" s="170"/>
      <c r="L279" s="170"/>
      <c r="M279" s="170"/>
      <c r="N279" s="170"/>
      <c r="O279" s="170"/>
      <c r="P279" s="170"/>
    </row>
    <row r="280" spans="3:16">
      <c r="C280" s="170"/>
      <c r="D280" s="170"/>
      <c r="E280" s="170"/>
      <c r="F280" s="170"/>
      <c r="G280" s="170"/>
      <c r="H280" s="170"/>
      <c r="I280" s="170"/>
      <c r="J280" s="170"/>
      <c r="K280" s="170"/>
      <c r="L280" s="170"/>
      <c r="M280" s="170"/>
      <c r="N280" s="170"/>
      <c r="O280" s="170"/>
      <c r="P280" s="170"/>
    </row>
    <row r="281" spans="3:16">
      <c r="C281" s="170"/>
      <c r="D281" s="170"/>
      <c r="E281" s="170"/>
      <c r="F281" s="170"/>
      <c r="G281" s="170"/>
      <c r="H281" s="170"/>
      <c r="I281" s="170"/>
      <c r="J281" s="170"/>
      <c r="K281" s="170"/>
      <c r="L281" s="170"/>
      <c r="M281" s="170"/>
      <c r="N281" s="170"/>
      <c r="O281" s="170"/>
      <c r="P281" s="170"/>
    </row>
    <row r="282" spans="3:16">
      <c r="C282" s="170"/>
      <c r="D282" s="170"/>
      <c r="E282" s="170"/>
      <c r="F282" s="170"/>
      <c r="G282" s="170"/>
      <c r="H282" s="170"/>
      <c r="I282" s="170"/>
      <c r="J282" s="170"/>
      <c r="K282" s="170"/>
      <c r="L282" s="170"/>
      <c r="M282" s="170"/>
      <c r="N282" s="170"/>
      <c r="O282" s="170"/>
      <c r="P282" s="170"/>
    </row>
    <row r="283" spans="3:16">
      <c r="C283" s="170"/>
      <c r="D283" s="170"/>
      <c r="E283" s="170"/>
      <c r="F283" s="170"/>
      <c r="G283" s="170"/>
      <c r="H283" s="170"/>
      <c r="I283" s="170"/>
      <c r="J283" s="170"/>
      <c r="K283" s="170"/>
      <c r="L283" s="170"/>
      <c r="M283" s="170"/>
      <c r="N283" s="170"/>
      <c r="O283" s="170"/>
      <c r="P283" s="170"/>
    </row>
    <row r="284" spans="3:16">
      <c r="C284" s="170"/>
      <c r="D284" s="170"/>
      <c r="E284" s="170"/>
      <c r="F284" s="170"/>
      <c r="G284" s="170"/>
      <c r="H284" s="170"/>
      <c r="I284" s="170"/>
      <c r="J284" s="170"/>
      <c r="K284" s="170"/>
      <c r="L284" s="170"/>
      <c r="M284" s="170"/>
      <c r="N284" s="170"/>
      <c r="O284" s="170"/>
      <c r="P284" s="170"/>
    </row>
    <row r="285" spans="3:16">
      <c r="C285" s="170"/>
      <c r="D285" s="170"/>
      <c r="E285" s="170"/>
      <c r="F285" s="170"/>
      <c r="G285" s="170"/>
      <c r="H285" s="170"/>
      <c r="I285" s="170"/>
      <c r="J285" s="170"/>
      <c r="K285" s="170"/>
      <c r="L285" s="170"/>
      <c r="M285" s="170"/>
      <c r="N285" s="170"/>
      <c r="O285" s="170"/>
      <c r="P285" s="170"/>
    </row>
    <row r="286" spans="3:16">
      <c r="C286" s="170"/>
      <c r="D286" s="170"/>
      <c r="E286" s="170"/>
      <c r="F286" s="170"/>
      <c r="G286" s="170"/>
      <c r="H286" s="170"/>
      <c r="I286" s="170"/>
      <c r="J286" s="170"/>
      <c r="K286" s="170"/>
      <c r="L286" s="170"/>
      <c r="M286" s="170"/>
      <c r="N286" s="170"/>
      <c r="O286" s="170"/>
      <c r="P286" s="170"/>
    </row>
    <row r="287" spans="3:16">
      <c r="C287" s="170"/>
      <c r="D287" s="170"/>
      <c r="E287" s="170"/>
      <c r="F287" s="170"/>
      <c r="G287" s="170"/>
      <c r="H287" s="170"/>
      <c r="I287" s="170"/>
      <c r="J287" s="170"/>
      <c r="K287" s="170"/>
      <c r="L287" s="170"/>
      <c r="M287" s="170"/>
      <c r="N287" s="170"/>
      <c r="O287" s="170"/>
      <c r="P287" s="170"/>
    </row>
    <row r="288" spans="3:16">
      <c r="C288" s="170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</row>
    <row r="289" spans="3:16">
      <c r="C289" s="170"/>
      <c r="D289" s="170"/>
      <c r="E289" s="170"/>
      <c r="F289" s="170"/>
      <c r="G289" s="170"/>
      <c r="H289" s="170"/>
      <c r="I289" s="170"/>
      <c r="J289" s="170"/>
      <c r="K289" s="170"/>
      <c r="L289" s="170"/>
      <c r="M289" s="170"/>
      <c r="N289" s="170"/>
      <c r="O289" s="170"/>
      <c r="P289" s="170"/>
    </row>
    <row r="290" spans="3:16"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0"/>
    </row>
    <row r="291" spans="3:16">
      <c r="C291" s="170"/>
      <c r="D291" s="170"/>
      <c r="E291" s="170"/>
      <c r="F291" s="170"/>
      <c r="G291" s="170"/>
      <c r="H291" s="170"/>
      <c r="I291" s="170"/>
      <c r="J291" s="170"/>
      <c r="K291" s="170"/>
      <c r="L291" s="170"/>
      <c r="M291" s="170"/>
      <c r="N291" s="170"/>
      <c r="O291" s="170"/>
      <c r="P291" s="170"/>
    </row>
    <row r="292" spans="3:16">
      <c r="C292" s="170"/>
      <c r="D292" s="170"/>
      <c r="E292" s="170"/>
      <c r="F292" s="170"/>
      <c r="G292" s="170"/>
      <c r="H292" s="170"/>
      <c r="I292" s="170"/>
      <c r="J292" s="170"/>
      <c r="K292" s="170"/>
      <c r="L292" s="170"/>
      <c r="M292" s="170"/>
      <c r="N292" s="170"/>
      <c r="O292" s="170"/>
      <c r="P292" s="170"/>
    </row>
    <row r="293" spans="3:16">
      <c r="C293" s="170"/>
      <c r="D293" s="170"/>
      <c r="E293" s="170"/>
      <c r="F293" s="170"/>
      <c r="G293" s="170"/>
      <c r="H293" s="170"/>
      <c r="I293" s="170"/>
      <c r="J293" s="170"/>
      <c r="K293" s="170"/>
      <c r="L293" s="170"/>
      <c r="M293" s="170"/>
      <c r="N293" s="170"/>
      <c r="O293" s="170"/>
      <c r="P293" s="170"/>
    </row>
    <row r="294" spans="3:16">
      <c r="C294" s="170"/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  <c r="P294" s="170"/>
    </row>
    <row r="295" spans="3:16">
      <c r="C295" s="170"/>
      <c r="D295" s="170"/>
      <c r="E295" s="170"/>
      <c r="F295" s="170"/>
      <c r="G295" s="170"/>
      <c r="H295" s="170"/>
      <c r="I295" s="170"/>
      <c r="J295" s="170"/>
      <c r="K295" s="170"/>
      <c r="L295" s="170"/>
      <c r="M295" s="170"/>
      <c r="N295" s="170"/>
      <c r="O295" s="170"/>
      <c r="P295" s="170"/>
    </row>
    <row r="296" spans="3:16">
      <c r="C296" s="170"/>
      <c r="D296" s="170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  <c r="P296" s="170"/>
    </row>
    <row r="297" spans="3:16">
      <c r="C297" s="170"/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  <c r="P297" s="170"/>
    </row>
    <row r="298" spans="3:16">
      <c r="C298" s="170"/>
      <c r="D298" s="170"/>
      <c r="E298" s="170"/>
      <c r="F298" s="170"/>
      <c r="G298" s="170"/>
      <c r="H298" s="170"/>
      <c r="I298" s="170"/>
      <c r="J298" s="170"/>
      <c r="K298" s="170"/>
      <c r="L298" s="170"/>
      <c r="M298" s="170"/>
      <c r="N298" s="170"/>
      <c r="O298" s="170"/>
      <c r="P298" s="170"/>
    </row>
    <row r="299" spans="3:16">
      <c r="C299" s="170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</row>
    <row r="300" spans="3:16">
      <c r="C300" s="170"/>
      <c r="D300" s="170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  <c r="P300" s="170"/>
    </row>
    <row r="301" spans="3:16">
      <c r="C301" s="170"/>
      <c r="D301" s="170"/>
      <c r="E301" s="170"/>
      <c r="F301" s="170"/>
      <c r="G301" s="170"/>
      <c r="H301" s="170"/>
      <c r="I301" s="170"/>
      <c r="J301" s="170"/>
      <c r="K301" s="170"/>
      <c r="L301" s="170"/>
      <c r="M301" s="170"/>
      <c r="N301" s="170"/>
      <c r="O301" s="170"/>
      <c r="P301" s="170"/>
    </row>
    <row r="302" spans="3:16">
      <c r="C302" s="170"/>
      <c r="D302" s="170"/>
      <c r="E302" s="170"/>
      <c r="F302" s="170"/>
      <c r="G302" s="170"/>
      <c r="H302" s="170"/>
      <c r="I302" s="170"/>
      <c r="J302" s="170"/>
      <c r="K302" s="170"/>
      <c r="L302" s="170"/>
      <c r="M302" s="170"/>
      <c r="N302" s="170"/>
      <c r="O302" s="170"/>
      <c r="P302" s="170"/>
    </row>
    <row r="303" spans="3:16">
      <c r="C303" s="170"/>
      <c r="D303" s="170"/>
      <c r="E303" s="170"/>
      <c r="F303" s="170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</row>
    <row r="304" spans="3:16">
      <c r="C304" s="170"/>
      <c r="D304" s="170"/>
      <c r="E304" s="170"/>
      <c r="F304" s="170"/>
      <c r="G304" s="170"/>
      <c r="H304" s="170"/>
      <c r="I304" s="170"/>
      <c r="J304" s="170"/>
      <c r="K304" s="170"/>
      <c r="L304" s="170"/>
      <c r="M304" s="170"/>
      <c r="N304" s="170"/>
      <c r="O304" s="170"/>
      <c r="P304" s="170"/>
    </row>
    <row r="305" spans="3:16">
      <c r="C305" s="170"/>
      <c r="D305" s="170"/>
      <c r="E305" s="170"/>
      <c r="F305" s="170"/>
      <c r="G305" s="170"/>
      <c r="H305" s="170"/>
      <c r="I305" s="170"/>
      <c r="J305" s="170"/>
      <c r="K305" s="170"/>
      <c r="L305" s="170"/>
      <c r="M305" s="170"/>
      <c r="N305" s="170"/>
      <c r="O305" s="170"/>
      <c r="P305" s="170"/>
    </row>
    <row r="306" spans="3:16">
      <c r="C306" s="170"/>
      <c r="D306" s="170"/>
      <c r="E306" s="170"/>
      <c r="F306" s="170"/>
      <c r="G306" s="170"/>
      <c r="H306" s="170"/>
      <c r="I306" s="170"/>
      <c r="J306" s="170"/>
      <c r="K306" s="170"/>
      <c r="L306" s="170"/>
      <c r="M306" s="170"/>
      <c r="N306" s="170"/>
      <c r="O306" s="170"/>
      <c r="P306" s="170"/>
    </row>
    <row r="307" spans="3:16">
      <c r="C307" s="170"/>
      <c r="D307" s="170"/>
      <c r="E307" s="170"/>
      <c r="F307" s="170"/>
      <c r="G307" s="170"/>
      <c r="H307" s="170"/>
      <c r="I307" s="170"/>
      <c r="J307" s="170"/>
      <c r="K307" s="170"/>
      <c r="L307" s="170"/>
      <c r="M307" s="170"/>
      <c r="N307" s="170"/>
      <c r="O307" s="170"/>
      <c r="P307" s="170"/>
    </row>
    <row r="308" spans="3:16">
      <c r="C308" s="170"/>
      <c r="D308" s="170"/>
      <c r="E308" s="170"/>
      <c r="F308" s="170"/>
      <c r="G308" s="170"/>
      <c r="H308" s="170"/>
      <c r="I308" s="170"/>
      <c r="J308" s="170"/>
      <c r="K308" s="170"/>
      <c r="L308" s="170"/>
      <c r="M308" s="170"/>
      <c r="N308" s="170"/>
      <c r="O308" s="170"/>
      <c r="P308" s="170"/>
    </row>
    <row r="309" spans="3:16">
      <c r="C309" s="170"/>
      <c r="D309" s="170"/>
      <c r="E309" s="170"/>
      <c r="F309" s="170"/>
      <c r="G309" s="170"/>
      <c r="H309" s="170"/>
      <c r="I309" s="170"/>
      <c r="J309" s="170"/>
      <c r="K309" s="170"/>
      <c r="L309" s="170"/>
      <c r="M309" s="170"/>
      <c r="N309" s="170"/>
      <c r="O309" s="170"/>
      <c r="P309" s="170"/>
    </row>
    <row r="310" spans="3:16">
      <c r="C310" s="170"/>
      <c r="D310" s="170"/>
      <c r="E310" s="170"/>
      <c r="F310" s="170"/>
      <c r="G310" s="170"/>
      <c r="H310" s="170"/>
      <c r="I310" s="170"/>
      <c r="J310" s="170"/>
      <c r="K310" s="170"/>
      <c r="L310" s="170"/>
      <c r="M310" s="170"/>
      <c r="N310" s="170"/>
      <c r="O310" s="170"/>
      <c r="P310" s="170"/>
    </row>
    <row r="311" spans="3:16">
      <c r="C311" s="170"/>
      <c r="D311" s="170"/>
      <c r="E311" s="170"/>
      <c r="F311" s="170"/>
      <c r="G311" s="170"/>
      <c r="H311" s="170"/>
      <c r="I311" s="170"/>
      <c r="J311" s="170"/>
      <c r="K311" s="170"/>
      <c r="L311" s="170"/>
      <c r="M311" s="170"/>
      <c r="N311" s="170"/>
      <c r="O311" s="170"/>
      <c r="P311" s="170"/>
    </row>
    <row r="312" spans="3:16">
      <c r="C312" s="170"/>
      <c r="D312" s="170"/>
      <c r="E312" s="170"/>
      <c r="F312" s="170"/>
      <c r="G312" s="170"/>
      <c r="H312" s="170"/>
      <c r="I312" s="170"/>
      <c r="J312" s="170"/>
      <c r="K312" s="170"/>
      <c r="L312" s="170"/>
      <c r="M312" s="170"/>
      <c r="N312" s="170"/>
      <c r="O312" s="170"/>
      <c r="P312" s="170"/>
    </row>
    <row r="313" spans="3:16">
      <c r="C313" s="170"/>
      <c r="D313" s="170"/>
      <c r="E313" s="170"/>
      <c r="F313" s="170"/>
      <c r="G313" s="170"/>
      <c r="H313" s="170"/>
      <c r="I313" s="170"/>
      <c r="J313" s="170"/>
      <c r="K313" s="170"/>
      <c r="L313" s="170"/>
      <c r="M313" s="170"/>
      <c r="N313" s="170"/>
      <c r="O313" s="170"/>
      <c r="P313" s="170"/>
    </row>
    <row r="314" spans="3:16">
      <c r="C314" s="170"/>
      <c r="D314" s="170"/>
      <c r="E314" s="170"/>
      <c r="F314" s="170"/>
      <c r="G314" s="170"/>
      <c r="H314" s="170"/>
      <c r="I314" s="170"/>
      <c r="J314" s="170"/>
      <c r="K314" s="170"/>
      <c r="L314" s="170"/>
      <c r="M314" s="170"/>
      <c r="N314" s="170"/>
      <c r="O314" s="170"/>
      <c r="P314" s="170"/>
    </row>
    <row r="315" spans="3:16">
      <c r="C315" s="170"/>
      <c r="D315" s="170"/>
      <c r="E315" s="170"/>
      <c r="F315" s="170"/>
      <c r="G315" s="170"/>
      <c r="H315" s="170"/>
      <c r="I315" s="170"/>
      <c r="J315" s="170"/>
      <c r="K315" s="170"/>
      <c r="L315" s="170"/>
      <c r="M315" s="170"/>
      <c r="N315" s="170"/>
      <c r="O315" s="170"/>
      <c r="P315" s="170"/>
    </row>
    <row r="316" spans="3:16">
      <c r="C316" s="170"/>
      <c r="D316" s="170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</row>
    <row r="317" spans="3:16">
      <c r="C317" s="170"/>
      <c r="D317" s="170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</row>
    <row r="318" spans="3:16">
      <c r="C318" s="170"/>
      <c r="D318" s="170"/>
      <c r="E318" s="170"/>
      <c r="F318" s="170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</row>
    <row r="319" spans="3:16">
      <c r="C319" s="170"/>
      <c r="D319" s="170"/>
      <c r="E319" s="170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</row>
    <row r="320" spans="3:16">
      <c r="C320" s="170"/>
      <c r="D320" s="170"/>
      <c r="E320" s="170"/>
      <c r="F320" s="170"/>
      <c r="G320" s="170"/>
      <c r="H320" s="170"/>
      <c r="I320" s="170"/>
      <c r="J320" s="170"/>
      <c r="K320" s="170"/>
      <c r="L320" s="170"/>
      <c r="M320" s="170"/>
      <c r="N320" s="170"/>
      <c r="O320" s="170"/>
      <c r="P320" s="170"/>
    </row>
    <row r="321" spans="3:16">
      <c r="C321" s="170"/>
      <c r="D321" s="170"/>
      <c r="E321" s="170"/>
      <c r="F321" s="170"/>
      <c r="G321" s="170"/>
      <c r="H321" s="170"/>
      <c r="I321" s="170"/>
      <c r="J321" s="170"/>
      <c r="K321" s="170"/>
      <c r="L321" s="170"/>
      <c r="M321" s="170"/>
      <c r="N321" s="170"/>
      <c r="O321" s="170"/>
      <c r="P321" s="170"/>
    </row>
    <row r="322" spans="3:16">
      <c r="C322" s="170"/>
      <c r="D322" s="170"/>
      <c r="E322" s="170"/>
      <c r="F322" s="170"/>
      <c r="G322" s="170"/>
      <c r="H322" s="170"/>
      <c r="I322" s="170"/>
      <c r="J322" s="170"/>
      <c r="K322" s="170"/>
      <c r="L322" s="170"/>
      <c r="M322" s="170"/>
      <c r="N322" s="170"/>
      <c r="O322" s="170"/>
      <c r="P322" s="170"/>
    </row>
    <row r="323" spans="3:16">
      <c r="C323" s="170"/>
      <c r="D323" s="170"/>
      <c r="E323" s="170"/>
      <c r="F323" s="170"/>
      <c r="G323" s="170"/>
      <c r="H323" s="170"/>
      <c r="I323" s="170"/>
      <c r="J323" s="170"/>
      <c r="K323" s="170"/>
      <c r="L323" s="170"/>
      <c r="M323" s="170"/>
      <c r="N323" s="170"/>
      <c r="O323" s="170"/>
      <c r="P323" s="170"/>
    </row>
    <row r="324" spans="3:16">
      <c r="C324" s="170"/>
      <c r="D324" s="170"/>
      <c r="E324" s="170"/>
      <c r="F324" s="170"/>
      <c r="G324" s="170"/>
      <c r="H324" s="170"/>
      <c r="I324" s="170"/>
      <c r="J324" s="170"/>
      <c r="K324" s="170"/>
      <c r="L324" s="170"/>
      <c r="M324" s="170"/>
      <c r="N324" s="170"/>
      <c r="O324" s="170"/>
      <c r="P324" s="170"/>
    </row>
    <row r="325" spans="3:16">
      <c r="C325" s="170"/>
      <c r="D325" s="170"/>
      <c r="E325" s="170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</row>
    <row r="326" spans="3:16">
      <c r="C326" s="170"/>
      <c r="D326" s="170"/>
      <c r="E326" s="170"/>
      <c r="F326" s="170"/>
      <c r="G326" s="170"/>
      <c r="H326" s="170"/>
      <c r="I326" s="170"/>
      <c r="J326" s="170"/>
      <c r="K326" s="170"/>
      <c r="L326" s="170"/>
      <c r="M326" s="170"/>
      <c r="N326" s="170"/>
      <c r="O326" s="170"/>
      <c r="P326" s="170"/>
    </row>
    <row r="327" spans="3:16">
      <c r="C327" s="170"/>
      <c r="D327" s="170"/>
      <c r="E327" s="170"/>
      <c r="F327" s="170"/>
      <c r="G327" s="170"/>
      <c r="H327" s="170"/>
      <c r="I327" s="170"/>
      <c r="J327" s="170"/>
      <c r="K327" s="170"/>
      <c r="L327" s="170"/>
      <c r="M327" s="170"/>
      <c r="N327" s="170"/>
      <c r="O327" s="170"/>
      <c r="P327" s="170"/>
    </row>
    <row r="328" spans="3:16">
      <c r="C328" s="170"/>
      <c r="D328" s="170"/>
      <c r="E328" s="170"/>
      <c r="F328" s="170"/>
      <c r="G328" s="170"/>
      <c r="H328" s="170"/>
      <c r="I328" s="170"/>
      <c r="J328" s="170"/>
      <c r="K328" s="170"/>
      <c r="L328" s="170"/>
      <c r="M328" s="170"/>
      <c r="N328" s="170"/>
      <c r="O328" s="170"/>
      <c r="P328" s="170"/>
    </row>
    <row r="329" spans="3:16">
      <c r="C329" s="170"/>
      <c r="D329" s="170"/>
      <c r="E329" s="170"/>
      <c r="F329" s="170"/>
      <c r="G329" s="170"/>
      <c r="H329" s="170"/>
      <c r="I329" s="170"/>
      <c r="J329" s="170"/>
      <c r="K329" s="170"/>
      <c r="L329" s="170"/>
      <c r="M329" s="170"/>
      <c r="N329" s="170"/>
      <c r="O329" s="170"/>
      <c r="P329" s="170"/>
    </row>
    <row r="330" spans="3:16">
      <c r="C330" s="170"/>
      <c r="D330" s="170"/>
      <c r="E330" s="170"/>
      <c r="F330" s="170"/>
      <c r="G330" s="170"/>
      <c r="H330" s="170"/>
      <c r="I330" s="170"/>
      <c r="J330" s="170"/>
      <c r="K330" s="170"/>
      <c r="L330" s="170"/>
      <c r="M330" s="170"/>
      <c r="N330" s="170"/>
      <c r="O330" s="170"/>
      <c r="P330" s="170"/>
    </row>
    <row r="331" spans="3:16">
      <c r="C331" s="170"/>
      <c r="D331" s="170"/>
      <c r="E331" s="170"/>
      <c r="F331" s="170"/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</row>
    <row r="332" spans="3:16">
      <c r="C332" s="170"/>
      <c r="D332" s="170"/>
      <c r="E332" s="170"/>
      <c r="F332" s="170"/>
      <c r="G332" s="170"/>
      <c r="H332" s="170"/>
      <c r="I332" s="170"/>
      <c r="J332" s="170"/>
      <c r="K332" s="170"/>
      <c r="L332" s="170"/>
      <c r="M332" s="170"/>
      <c r="N332" s="170"/>
      <c r="O332" s="170"/>
      <c r="P332" s="170"/>
    </row>
    <row r="333" spans="3:16">
      <c r="C333" s="170"/>
      <c r="D333" s="170"/>
      <c r="E333" s="170"/>
      <c r="F333" s="170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</row>
    <row r="334" spans="3:16">
      <c r="C334" s="170"/>
      <c r="D334" s="170"/>
      <c r="E334" s="170"/>
      <c r="F334" s="170"/>
      <c r="G334" s="170"/>
      <c r="H334" s="170"/>
      <c r="I334" s="170"/>
      <c r="J334" s="170"/>
      <c r="K334" s="170"/>
      <c r="L334" s="170"/>
      <c r="M334" s="170"/>
      <c r="N334" s="170"/>
      <c r="O334" s="170"/>
      <c r="P334" s="170"/>
    </row>
    <row r="335" spans="3:16">
      <c r="C335" s="170"/>
      <c r="D335" s="170"/>
      <c r="E335" s="170"/>
      <c r="F335" s="170"/>
      <c r="G335" s="170"/>
      <c r="H335" s="170"/>
      <c r="I335" s="170"/>
      <c r="J335" s="170"/>
      <c r="K335" s="170"/>
      <c r="L335" s="170"/>
      <c r="M335" s="170"/>
      <c r="N335" s="170"/>
      <c r="O335" s="170"/>
      <c r="P335" s="170"/>
    </row>
    <row r="336" spans="3:16">
      <c r="C336" s="170"/>
      <c r="D336" s="170"/>
      <c r="E336" s="170"/>
      <c r="F336" s="170"/>
      <c r="G336" s="170"/>
      <c r="H336" s="170"/>
      <c r="I336" s="170"/>
      <c r="J336" s="170"/>
      <c r="K336" s="170"/>
      <c r="L336" s="170"/>
      <c r="M336" s="170"/>
      <c r="N336" s="170"/>
      <c r="O336" s="170"/>
      <c r="P336" s="170"/>
    </row>
    <row r="337" spans="3:16">
      <c r="C337" s="170"/>
      <c r="D337" s="170"/>
      <c r="E337" s="170"/>
      <c r="F337" s="170"/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</row>
    <row r="338" spans="3:16">
      <c r="C338" s="170"/>
      <c r="D338" s="170"/>
      <c r="E338" s="170"/>
      <c r="F338" s="170"/>
      <c r="G338" s="170"/>
      <c r="H338" s="170"/>
      <c r="I338" s="170"/>
      <c r="J338" s="170"/>
      <c r="K338" s="170"/>
      <c r="L338" s="170"/>
      <c r="M338" s="170"/>
      <c r="N338" s="170"/>
      <c r="O338" s="170"/>
      <c r="P338" s="170"/>
    </row>
    <row r="339" spans="3:16">
      <c r="C339" s="170"/>
      <c r="D339" s="170"/>
      <c r="E339" s="170"/>
      <c r="F339" s="170"/>
      <c r="G339" s="170"/>
      <c r="H339" s="170"/>
      <c r="I339" s="170"/>
      <c r="J339" s="170"/>
      <c r="K339" s="170"/>
      <c r="L339" s="170"/>
      <c r="M339" s="170"/>
      <c r="N339" s="170"/>
      <c r="O339" s="170"/>
      <c r="P339" s="170"/>
    </row>
    <row r="340" spans="3:16">
      <c r="C340" s="170"/>
      <c r="D340" s="170"/>
      <c r="E340" s="170"/>
      <c r="F340" s="170"/>
      <c r="G340" s="170"/>
      <c r="H340" s="170"/>
      <c r="I340" s="170"/>
      <c r="J340" s="170"/>
      <c r="K340" s="170"/>
      <c r="L340" s="170"/>
      <c r="M340" s="170"/>
      <c r="N340" s="170"/>
      <c r="O340" s="170"/>
      <c r="P340" s="170"/>
    </row>
    <row r="341" spans="3:16">
      <c r="C341" s="170"/>
      <c r="D341" s="170"/>
      <c r="E341" s="170"/>
      <c r="F341" s="170"/>
      <c r="G341" s="170"/>
      <c r="H341" s="170"/>
      <c r="I341" s="170"/>
      <c r="J341" s="170"/>
      <c r="K341" s="170"/>
      <c r="L341" s="170"/>
      <c r="M341" s="170"/>
      <c r="N341" s="170"/>
      <c r="O341" s="170"/>
      <c r="P341" s="170"/>
    </row>
    <row r="342" spans="3:16">
      <c r="C342" s="170"/>
      <c r="D342" s="170"/>
      <c r="E342" s="170"/>
      <c r="F342" s="170"/>
      <c r="G342" s="170"/>
      <c r="H342" s="170"/>
      <c r="I342" s="170"/>
      <c r="J342" s="170"/>
      <c r="K342" s="170"/>
      <c r="L342" s="170"/>
      <c r="M342" s="170"/>
      <c r="N342" s="170"/>
      <c r="O342" s="170"/>
      <c r="P342" s="170"/>
    </row>
    <row r="343" spans="3:16">
      <c r="C343" s="170"/>
      <c r="D343" s="170"/>
      <c r="E343" s="170"/>
      <c r="F343" s="170"/>
      <c r="G343" s="170"/>
      <c r="H343" s="170"/>
      <c r="I343" s="170"/>
      <c r="J343" s="170"/>
      <c r="K343" s="170"/>
      <c r="L343" s="170"/>
      <c r="M343" s="170"/>
      <c r="N343" s="170"/>
      <c r="O343" s="170"/>
      <c r="P343" s="170"/>
    </row>
    <row r="344" spans="3:16">
      <c r="C344" s="170"/>
      <c r="D344" s="170"/>
      <c r="E344" s="170"/>
      <c r="F344" s="170"/>
      <c r="G344" s="170"/>
      <c r="H344" s="170"/>
      <c r="I344" s="170"/>
      <c r="J344" s="170"/>
      <c r="K344" s="170"/>
      <c r="L344" s="170"/>
      <c r="M344" s="170"/>
      <c r="N344" s="170"/>
      <c r="O344" s="170"/>
      <c r="P344" s="170"/>
    </row>
    <row r="345" spans="3:16">
      <c r="C345" s="170"/>
      <c r="D345" s="170"/>
      <c r="E345" s="170"/>
      <c r="F345" s="170"/>
      <c r="G345" s="170"/>
      <c r="H345" s="170"/>
      <c r="I345" s="170"/>
      <c r="J345" s="170"/>
      <c r="K345" s="170"/>
      <c r="L345" s="170"/>
      <c r="M345" s="170"/>
      <c r="N345" s="170"/>
      <c r="O345" s="170"/>
      <c r="P345" s="170"/>
    </row>
    <row r="346" spans="3:16">
      <c r="C346" s="170"/>
      <c r="D346" s="170"/>
      <c r="E346" s="170"/>
      <c r="F346" s="170"/>
      <c r="G346" s="170"/>
      <c r="H346" s="170"/>
      <c r="I346" s="170"/>
      <c r="J346" s="170"/>
      <c r="K346" s="170"/>
      <c r="L346" s="170"/>
      <c r="M346" s="170"/>
      <c r="N346" s="170"/>
      <c r="O346" s="170"/>
      <c r="P346" s="170"/>
    </row>
    <row r="347" spans="3:16">
      <c r="C347" s="170"/>
      <c r="D347" s="170"/>
      <c r="E347" s="170"/>
      <c r="F347" s="170"/>
      <c r="G347" s="170"/>
      <c r="H347" s="170"/>
      <c r="I347" s="170"/>
      <c r="J347" s="170"/>
      <c r="K347" s="170"/>
      <c r="L347" s="170"/>
      <c r="M347" s="170"/>
      <c r="N347" s="170"/>
      <c r="O347" s="170"/>
      <c r="P347" s="170"/>
    </row>
    <row r="348" spans="3:16">
      <c r="C348" s="170"/>
      <c r="D348" s="170"/>
      <c r="E348" s="170"/>
      <c r="F348" s="170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</row>
    <row r="349" spans="3:16">
      <c r="C349" s="170"/>
      <c r="D349" s="170"/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</row>
    <row r="350" spans="3:16">
      <c r="C350" s="170"/>
      <c r="D350" s="170"/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</row>
    <row r="351" spans="3:16"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</row>
    <row r="352" spans="3:16">
      <c r="C352" s="170"/>
      <c r="D352" s="170"/>
      <c r="E352" s="170"/>
      <c r="F352" s="170"/>
      <c r="G352" s="170"/>
      <c r="H352" s="170"/>
      <c r="I352" s="170"/>
      <c r="J352" s="170"/>
      <c r="K352" s="170"/>
      <c r="L352" s="170"/>
      <c r="M352" s="170"/>
      <c r="N352" s="170"/>
      <c r="O352" s="170"/>
      <c r="P352" s="170"/>
    </row>
    <row r="353" spans="3:16">
      <c r="C353" s="170"/>
      <c r="D353" s="170"/>
      <c r="E353" s="170"/>
      <c r="F353" s="170"/>
      <c r="G353" s="170"/>
      <c r="H353" s="170"/>
      <c r="I353" s="170"/>
      <c r="J353" s="170"/>
      <c r="K353" s="170"/>
      <c r="L353" s="170"/>
      <c r="M353" s="170"/>
      <c r="N353" s="170"/>
      <c r="O353" s="170"/>
      <c r="P353" s="170"/>
    </row>
    <row r="354" spans="3:16">
      <c r="C354" s="170"/>
      <c r="D354" s="170"/>
      <c r="E354" s="170"/>
      <c r="F354" s="170"/>
      <c r="G354" s="170"/>
      <c r="H354" s="170"/>
      <c r="I354" s="170"/>
      <c r="J354" s="170"/>
      <c r="K354" s="170"/>
      <c r="L354" s="170"/>
      <c r="M354" s="170"/>
      <c r="N354" s="170"/>
      <c r="O354" s="170"/>
      <c r="P354" s="170"/>
    </row>
    <row r="355" spans="3:16">
      <c r="C355" s="170"/>
      <c r="D355" s="170"/>
      <c r="E355" s="170"/>
      <c r="F355" s="170"/>
      <c r="G355" s="170"/>
      <c r="H355" s="170"/>
      <c r="I355" s="170"/>
      <c r="J355" s="170"/>
      <c r="K355" s="170"/>
      <c r="L355" s="170"/>
      <c r="M355" s="170"/>
      <c r="N355" s="170"/>
      <c r="O355" s="170"/>
      <c r="P355" s="170"/>
    </row>
    <row r="356" spans="3:16">
      <c r="C356" s="170"/>
      <c r="D356" s="170"/>
      <c r="E356" s="170"/>
      <c r="F356" s="170"/>
      <c r="G356" s="170"/>
      <c r="H356" s="170"/>
      <c r="I356" s="170"/>
      <c r="J356" s="170"/>
      <c r="K356" s="170"/>
      <c r="L356" s="170"/>
      <c r="M356" s="170"/>
      <c r="N356" s="170"/>
      <c r="O356" s="170"/>
      <c r="P356" s="170"/>
    </row>
    <row r="357" spans="3:16">
      <c r="C357" s="170"/>
      <c r="D357" s="170"/>
      <c r="E357" s="170"/>
      <c r="F357" s="170"/>
      <c r="G357" s="170"/>
      <c r="H357" s="170"/>
      <c r="I357" s="170"/>
      <c r="J357" s="170"/>
      <c r="K357" s="170"/>
      <c r="L357" s="170"/>
      <c r="M357" s="170"/>
      <c r="N357" s="170"/>
      <c r="O357" s="170"/>
      <c r="P357" s="170"/>
    </row>
    <row r="358" spans="3:16">
      <c r="C358" s="170"/>
      <c r="D358" s="170"/>
      <c r="E358" s="170"/>
      <c r="F358" s="170"/>
      <c r="G358" s="170"/>
      <c r="H358" s="170"/>
      <c r="I358" s="170"/>
      <c r="J358" s="170"/>
      <c r="K358" s="170"/>
      <c r="L358" s="170"/>
      <c r="M358" s="170"/>
      <c r="N358" s="170"/>
      <c r="O358" s="170"/>
      <c r="P358" s="170"/>
    </row>
    <row r="359" spans="3:16">
      <c r="C359" s="170"/>
      <c r="D359" s="170"/>
      <c r="E359" s="170"/>
      <c r="F359" s="170"/>
      <c r="G359" s="170"/>
      <c r="H359" s="170"/>
      <c r="I359" s="170"/>
      <c r="J359" s="170"/>
      <c r="K359" s="170"/>
      <c r="L359" s="170"/>
      <c r="M359" s="170"/>
      <c r="N359" s="170"/>
      <c r="O359" s="170"/>
      <c r="P359" s="170"/>
    </row>
    <row r="360" spans="3:16">
      <c r="C360" s="170"/>
      <c r="D360" s="170"/>
      <c r="E360" s="170"/>
      <c r="F360" s="170"/>
      <c r="G360" s="170"/>
      <c r="H360" s="170"/>
      <c r="I360" s="170"/>
      <c r="J360" s="170"/>
      <c r="K360" s="170"/>
      <c r="L360" s="170"/>
      <c r="M360" s="170"/>
      <c r="N360" s="170"/>
      <c r="O360" s="170"/>
      <c r="P360" s="170"/>
    </row>
    <row r="361" spans="3:16">
      <c r="C361" s="170"/>
      <c r="D361" s="170"/>
      <c r="E361" s="170"/>
      <c r="F361" s="170"/>
      <c r="G361" s="170"/>
      <c r="H361" s="170"/>
      <c r="I361" s="170"/>
      <c r="J361" s="170"/>
      <c r="K361" s="170"/>
      <c r="L361" s="170"/>
      <c r="M361" s="170"/>
      <c r="N361" s="170"/>
      <c r="O361" s="170"/>
      <c r="P361" s="170"/>
    </row>
    <row r="362" spans="3:16">
      <c r="C362" s="170"/>
      <c r="D362" s="170"/>
      <c r="E362" s="170"/>
      <c r="F362" s="170"/>
      <c r="G362" s="170"/>
      <c r="H362" s="170"/>
      <c r="I362" s="170"/>
      <c r="J362" s="170"/>
      <c r="K362" s="170"/>
      <c r="L362" s="170"/>
      <c r="M362" s="170"/>
      <c r="N362" s="170"/>
      <c r="O362" s="170"/>
      <c r="P362" s="170"/>
    </row>
    <row r="363" spans="3:16">
      <c r="C363" s="170"/>
      <c r="D363" s="170"/>
      <c r="E363" s="170"/>
      <c r="F363" s="170"/>
      <c r="G363" s="170"/>
      <c r="H363" s="170"/>
      <c r="I363" s="170"/>
      <c r="J363" s="170"/>
      <c r="K363" s="170"/>
      <c r="L363" s="170"/>
      <c r="M363" s="170"/>
      <c r="N363" s="170"/>
      <c r="O363" s="170"/>
      <c r="P363" s="170"/>
    </row>
    <row r="364" spans="3:16">
      <c r="C364" s="170"/>
      <c r="D364" s="170"/>
      <c r="E364" s="170"/>
      <c r="F364" s="170"/>
      <c r="G364" s="170"/>
      <c r="H364" s="170"/>
      <c r="I364" s="170"/>
      <c r="J364" s="170"/>
      <c r="K364" s="170"/>
      <c r="L364" s="170"/>
      <c r="M364" s="170"/>
      <c r="N364" s="170"/>
      <c r="O364" s="170"/>
      <c r="P364" s="170"/>
    </row>
    <row r="365" spans="3:16">
      <c r="C365" s="170"/>
      <c r="D365" s="170"/>
      <c r="E365" s="170"/>
      <c r="F365" s="170"/>
      <c r="G365" s="170"/>
      <c r="H365" s="170"/>
      <c r="I365" s="170"/>
      <c r="J365" s="170"/>
      <c r="K365" s="170"/>
      <c r="L365" s="170"/>
      <c r="M365" s="170"/>
      <c r="N365" s="170"/>
      <c r="O365" s="170"/>
      <c r="P365" s="170"/>
    </row>
    <row r="366" spans="3:16">
      <c r="C366" s="170"/>
      <c r="D366" s="170"/>
      <c r="E366" s="170"/>
      <c r="F366" s="170"/>
      <c r="G366" s="170"/>
      <c r="H366" s="170"/>
      <c r="I366" s="170"/>
      <c r="J366" s="170"/>
      <c r="K366" s="170"/>
      <c r="L366" s="170"/>
      <c r="M366" s="170"/>
      <c r="N366" s="170"/>
      <c r="O366" s="170"/>
      <c r="P366" s="170"/>
    </row>
    <row r="367" spans="3:16">
      <c r="C367" s="170"/>
      <c r="D367" s="170"/>
      <c r="E367" s="170"/>
      <c r="F367" s="170"/>
      <c r="G367" s="170"/>
      <c r="H367" s="170"/>
      <c r="I367" s="170"/>
      <c r="J367" s="170"/>
      <c r="K367" s="170"/>
      <c r="L367" s="170"/>
      <c r="M367" s="170"/>
      <c r="N367" s="170"/>
      <c r="O367" s="170"/>
      <c r="P367" s="170"/>
    </row>
    <row r="368" spans="3:16">
      <c r="C368" s="170"/>
      <c r="D368" s="170"/>
      <c r="E368" s="170"/>
      <c r="F368" s="170"/>
      <c r="G368" s="170"/>
      <c r="H368" s="170"/>
      <c r="I368" s="170"/>
      <c r="J368" s="170"/>
      <c r="K368" s="170"/>
      <c r="L368" s="170"/>
      <c r="M368" s="170"/>
      <c r="N368" s="170"/>
      <c r="O368" s="170"/>
      <c r="P368" s="170"/>
    </row>
    <row r="369" spans="3:16">
      <c r="C369" s="170"/>
      <c r="D369" s="170"/>
      <c r="E369" s="170"/>
      <c r="F369" s="170"/>
      <c r="G369" s="170"/>
      <c r="H369" s="170"/>
      <c r="I369" s="170"/>
      <c r="J369" s="170"/>
      <c r="K369" s="170"/>
      <c r="L369" s="170"/>
      <c r="M369" s="170"/>
      <c r="N369" s="170"/>
      <c r="O369" s="170"/>
      <c r="P369" s="170"/>
    </row>
    <row r="370" spans="3:16">
      <c r="C370" s="170"/>
      <c r="D370" s="170"/>
      <c r="E370" s="170"/>
      <c r="F370" s="170"/>
      <c r="G370" s="170"/>
      <c r="H370" s="170"/>
      <c r="I370" s="170"/>
      <c r="J370" s="170"/>
      <c r="K370" s="170"/>
      <c r="L370" s="170"/>
      <c r="M370" s="170"/>
      <c r="N370" s="170"/>
      <c r="O370" s="170"/>
      <c r="P370" s="170"/>
    </row>
    <row r="371" spans="3:16">
      <c r="C371" s="170"/>
      <c r="D371" s="170"/>
      <c r="E371" s="170"/>
      <c r="F371" s="170"/>
      <c r="G371" s="170"/>
      <c r="H371" s="170"/>
      <c r="I371" s="170"/>
      <c r="J371" s="170"/>
      <c r="K371" s="170"/>
      <c r="L371" s="170"/>
      <c r="M371" s="170"/>
      <c r="N371" s="170"/>
      <c r="O371" s="170"/>
      <c r="P371" s="170"/>
    </row>
    <row r="372" spans="3:16">
      <c r="C372" s="170"/>
      <c r="D372" s="170"/>
      <c r="E372" s="170"/>
      <c r="F372" s="170"/>
      <c r="G372" s="170"/>
      <c r="H372" s="170"/>
      <c r="I372" s="170"/>
      <c r="J372" s="170"/>
      <c r="K372" s="170"/>
      <c r="L372" s="170"/>
      <c r="M372" s="170"/>
      <c r="N372" s="170"/>
      <c r="O372" s="170"/>
      <c r="P372" s="170"/>
    </row>
    <row r="373" spans="3:16">
      <c r="C373" s="170"/>
      <c r="D373" s="170"/>
      <c r="E373" s="170"/>
      <c r="F373" s="170"/>
      <c r="G373" s="170"/>
      <c r="H373" s="170"/>
      <c r="I373" s="170"/>
      <c r="J373" s="170"/>
      <c r="K373" s="170"/>
      <c r="L373" s="170"/>
      <c r="M373" s="170"/>
      <c r="N373" s="170"/>
      <c r="O373" s="170"/>
      <c r="P373" s="170"/>
    </row>
    <row r="374" spans="3:16">
      <c r="C374" s="170"/>
      <c r="D374" s="170"/>
      <c r="E374" s="170"/>
      <c r="F374" s="170"/>
      <c r="G374" s="170"/>
      <c r="H374" s="170"/>
      <c r="I374" s="170"/>
      <c r="J374" s="170"/>
      <c r="K374" s="170"/>
      <c r="L374" s="170"/>
      <c r="M374" s="170"/>
      <c r="N374" s="170"/>
      <c r="O374" s="170"/>
      <c r="P374" s="170"/>
    </row>
    <row r="375" spans="3:16">
      <c r="C375" s="170"/>
      <c r="D375" s="170"/>
      <c r="E375" s="170"/>
      <c r="F375" s="170"/>
      <c r="G375" s="170"/>
      <c r="H375" s="170"/>
      <c r="I375" s="170"/>
      <c r="J375" s="170"/>
      <c r="K375" s="170"/>
      <c r="L375" s="170"/>
      <c r="M375" s="170"/>
      <c r="N375" s="170"/>
      <c r="O375" s="170"/>
      <c r="P375" s="170"/>
    </row>
    <row r="376" spans="3:16">
      <c r="C376" s="170"/>
      <c r="D376" s="170"/>
      <c r="E376" s="170"/>
      <c r="F376" s="170"/>
      <c r="G376" s="170"/>
      <c r="H376" s="170"/>
      <c r="I376" s="170"/>
      <c r="J376" s="170"/>
      <c r="K376" s="170"/>
      <c r="L376" s="170"/>
      <c r="M376" s="170"/>
      <c r="N376" s="170"/>
      <c r="O376" s="170"/>
      <c r="P376" s="170"/>
    </row>
    <row r="377" spans="3:16">
      <c r="C377" s="170"/>
      <c r="D377" s="170"/>
      <c r="E377" s="170"/>
      <c r="F377" s="170"/>
      <c r="G377" s="170"/>
      <c r="H377" s="170"/>
      <c r="I377" s="170"/>
      <c r="J377" s="170"/>
      <c r="K377" s="170"/>
      <c r="L377" s="170"/>
      <c r="M377" s="170"/>
      <c r="N377" s="170"/>
      <c r="O377" s="170"/>
      <c r="P377" s="170"/>
    </row>
    <row r="378" spans="3:16">
      <c r="C378" s="170"/>
      <c r="D378" s="170"/>
      <c r="E378" s="170"/>
      <c r="F378" s="170"/>
      <c r="G378" s="170"/>
      <c r="H378" s="170"/>
      <c r="I378" s="170"/>
      <c r="J378" s="170"/>
      <c r="K378" s="170"/>
      <c r="L378" s="170"/>
      <c r="M378" s="170"/>
      <c r="N378" s="170"/>
      <c r="O378" s="170"/>
      <c r="P378" s="170"/>
    </row>
    <row r="379" spans="3:16">
      <c r="C379" s="170"/>
      <c r="D379" s="170"/>
      <c r="E379" s="170"/>
      <c r="F379" s="170"/>
      <c r="G379" s="170"/>
      <c r="H379" s="170"/>
      <c r="I379" s="170"/>
      <c r="J379" s="170"/>
      <c r="K379" s="170"/>
      <c r="L379" s="170"/>
      <c r="M379" s="170"/>
      <c r="N379" s="170"/>
      <c r="O379" s="170"/>
      <c r="P379" s="170"/>
    </row>
    <row r="380" spans="3:16">
      <c r="C380" s="170"/>
      <c r="D380" s="170"/>
      <c r="E380" s="170"/>
      <c r="F380" s="170"/>
      <c r="G380" s="170"/>
      <c r="H380" s="170"/>
      <c r="I380" s="170"/>
      <c r="J380" s="170"/>
      <c r="K380" s="170"/>
      <c r="L380" s="170"/>
      <c r="M380" s="170"/>
      <c r="N380" s="170"/>
      <c r="O380" s="170"/>
      <c r="P380" s="170"/>
    </row>
    <row r="381" spans="3:16">
      <c r="C381" s="170"/>
      <c r="D381" s="170"/>
      <c r="E381" s="170"/>
      <c r="F381" s="170"/>
      <c r="G381" s="170"/>
      <c r="H381" s="170"/>
      <c r="I381" s="170"/>
      <c r="J381" s="170"/>
      <c r="K381" s="170"/>
      <c r="L381" s="170"/>
      <c r="M381" s="170"/>
      <c r="N381" s="170"/>
      <c r="O381" s="170"/>
      <c r="P381" s="170"/>
    </row>
    <row r="382" spans="3:16">
      <c r="C382" s="170"/>
      <c r="D382" s="170"/>
      <c r="E382" s="170"/>
      <c r="F382" s="170"/>
      <c r="G382" s="170"/>
      <c r="H382" s="170"/>
      <c r="I382" s="170"/>
      <c r="J382" s="170"/>
      <c r="K382" s="170"/>
      <c r="L382" s="170"/>
      <c r="M382" s="170"/>
      <c r="N382" s="170"/>
      <c r="O382" s="170"/>
      <c r="P382" s="170"/>
    </row>
    <row r="383" spans="3:16">
      <c r="C383" s="170"/>
      <c r="D383" s="170"/>
      <c r="E383" s="170"/>
      <c r="F383" s="170"/>
      <c r="G383" s="170"/>
      <c r="H383" s="170"/>
      <c r="I383" s="170"/>
      <c r="J383" s="170"/>
      <c r="K383" s="170"/>
      <c r="L383" s="170"/>
      <c r="M383" s="170"/>
      <c r="N383" s="170"/>
      <c r="O383" s="170"/>
      <c r="P383" s="170"/>
    </row>
    <row r="384" spans="3:16">
      <c r="C384" s="170"/>
      <c r="D384" s="170"/>
      <c r="E384" s="170"/>
      <c r="F384" s="170"/>
      <c r="G384" s="170"/>
      <c r="H384" s="170"/>
      <c r="I384" s="170"/>
      <c r="J384" s="170"/>
      <c r="K384" s="170"/>
      <c r="L384" s="170"/>
      <c r="M384" s="170"/>
      <c r="N384" s="170"/>
      <c r="O384" s="170"/>
      <c r="P384" s="170"/>
    </row>
    <row r="385" spans="3:16">
      <c r="C385" s="170"/>
      <c r="D385" s="170"/>
      <c r="E385" s="170"/>
      <c r="F385" s="170"/>
      <c r="G385" s="170"/>
      <c r="H385" s="170"/>
      <c r="I385" s="170"/>
      <c r="J385" s="170"/>
      <c r="K385" s="170"/>
      <c r="L385" s="170"/>
      <c r="M385" s="170"/>
      <c r="N385" s="170"/>
      <c r="O385" s="170"/>
      <c r="P385" s="170"/>
    </row>
    <row r="386" spans="3:16">
      <c r="C386" s="170"/>
      <c r="D386" s="170"/>
      <c r="E386" s="170"/>
      <c r="F386" s="170"/>
      <c r="G386" s="170"/>
      <c r="H386" s="170"/>
      <c r="I386" s="170"/>
      <c r="J386" s="170"/>
      <c r="K386" s="170"/>
      <c r="L386" s="170"/>
      <c r="M386" s="170"/>
      <c r="N386" s="170"/>
      <c r="O386" s="170"/>
      <c r="P386" s="170"/>
    </row>
    <row r="387" spans="3:16">
      <c r="C387" s="170"/>
      <c r="D387" s="170"/>
      <c r="E387" s="170"/>
      <c r="F387" s="170"/>
      <c r="G387" s="170"/>
      <c r="H387" s="170"/>
      <c r="I387" s="170"/>
      <c r="J387" s="170"/>
      <c r="K387" s="170"/>
      <c r="L387" s="170"/>
      <c r="M387" s="170"/>
      <c r="N387" s="170"/>
      <c r="O387" s="170"/>
      <c r="P387" s="170"/>
    </row>
    <row r="388" spans="3:16">
      <c r="C388" s="170"/>
      <c r="D388" s="170"/>
      <c r="E388" s="170"/>
      <c r="F388" s="170"/>
      <c r="G388" s="170"/>
      <c r="H388" s="170"/>
      <c r="I388" s="170"/>
      <c r="J388" s="170"/>
      <c r="K388" s="170"/>
      <c r="L388" s="170"/>
      <c r="M388" s="170"/>
      <c r="N388" s="170"/>
      <c r="O388" s="170"/>
      <c r="P388" s="170"/>
    </row>
    <row r="389" spans="3:16">
      <c r="C389" s="170"/>
      <c r="D389" s="170"/>
      <c r="E389" s="170"/>
      <c r="F389" s="170"/>
      <c r="G389" s="170"/>
      <c r="H389" s="170"/>
      <c r="I389" s="170"/>
      <c r="J389" s="170"/>
      <c r="K389" s="170"/>
      <c r="L389" s="170"/>
      <c r="M389" s="170"/>
      <c r="N389" s="170"/>
      <c r="O389" s="170"/>
      <c r="P389" s="170"/>
    </row>
    <row r="390" spans="3:16">
      <c r="C390" s="170"/>
      <c r="D390" s="170"/>
      <c r="E390" s="170"/>
      <c r="F390" s="170"/>
      <c r="G390" s="170"/>
      <c r="H390" s="170"/>
      <c r="I390" s="170"/>
      <c r="J390" s="170"/>
      <c r="K390" s="170"/>
      <c r="L390" s="170"/>
      <c r="M390" s="170"/>
      <c r="N390" s="170"/>
      <c r="O390" s="170"/>
      <c r="P390" s="170"/>
    </row>
    <row r="391" spans="3:16">
      <c r="C391" s="170"/>
      <c r="D391" s="170"/>
      <c r="E391" s="170"/>
      <c r="F391" s="170"/>
      <c r="G391" s="170"/>
      <c r="H391" s="170"/>
      <c r="I391" s="170"/>
      <c r="J391" s="170"/>
      <c r="K391" s="170"/>
      <c r="L391" s="170"/>
      <c r="M391" s="170"/>
      <c r="N391" s="170"/>
      <c r="O391" s="170"/>
      <c r="P391" s="170"/>
    </row>
    <row r="392" spans="3:16">
      <c r="C392" s="170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  <c r="N392" s="170"/>
      <c r="O392" s="170"/>
      <c r="P392" s="170"/>
    </row>
    <row r="393" spans="3:16">
      <c r="C393" s="170"/>
      <c r="D393" s="170"/>
      <c r="E393" s="170"/>
      <c r="F393" s="170"/>
      <c r="G393" s="170"/>
      <c r="H393" s="170"/>
      <c r="I393" s="170"/>
      <c r="J393" s="170"/>
      <c r="K393" s="170"/>
      <c r="L393" s="170"/>
      <c r="M393" s="170"/>
      <c r="N393" s="170"/>
      <c r="O393" s="170"/>
      <c r="P393" s="170"/>
    </row>
    <row r="394" spans="3:16">
      <c r="C394" s="170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  <c r="N394" s="170"/>
      <c r="O394" s="170"/>
      <c r="P394" s="170"/>
    </row>
    <row r="395" spans="3:16">
      <c r="C395" s="170"/>
      <c r="D395" s="170"/>
      <c r="E395" s="170"/>
      <c r="F395" s="170"/>
      <c r="G395" s="170"/>
      <c r="H395" s="170"/>
      <c r="I395" s="170"/>
      <c r="J395" s="170"/>
      <c r="K395" s="170"/>
      <c r="L395" s="170"/>
      <c r="M395" s="170"/>
      <c r="N395" s="170"/>
      <c r="O395" s="170"/>
      <c r="P395" s="170"/>
    </row>
    <row r="396" spans="3:16">
      <c r="C396" s="170"/>
      <c r="D396" s="170"/>
      <c r="E396" s="170"/>
      <c r="F396" s="170"/>
      <c r="G396" s="170"/>
      <c r="H396" s="170"/>
      <c r="I396" s="170"/>
      <c r="J396" s="170"/>
      <c r="K396" s="170"/>
      <c r="L396" s="170"/>
      <c r="M396" s="170"/>
      <c r="N396" s="170"/>
      <c r="O396" s="170"/>
      <c r="P396" s="170"/>
    </row>
    <row r="397" spans="3:16">
      <c r="C397" s="170"/>
      <c r="D397" s="170"/>
      <c r="E397" s="170"/>
      <c r="F397" s="170"/>
      <c r="G397" s="170"/>
      <c r="H397" s="170"/>
      <c r="I397" s="170"/>
      <c r="J397" s="170"/>
      <c r="K397" s="170"/>
      <c r="L397" s="170"/>
      <c r="M397" s="170"/>
      <c r="N397" s="170"/>
      <c r="O397" s="170"/>
      <c r="P397" s="170"/>
    </row>
    <row r="398" spans="3:16">
      <c r="C398" s="170"/>
      <c r="D398" s="170"/>
      <c r="E398" s="170"/>
      <c r="F398" s="170"/>
      <c r="G398" s="170"/>
      <c r="H398" s="170"/>
      <c r="I398" s="170"/>
      <c r="J398" s="170"/>
      <c r="K398" s="170"/>
      <c r="L398" s="170"/>
      <c r="M398" s="170"/>
      <c r="N398" s="170"/>
      <c r="O398" s="170"/>
      <c r="P398" s="170"/>
    </row>
    <row r="399" spans="3:16">
      <c r="C399" s="170"/>
      <c r="D399" s="170"/>
      <c r="E399" s="170"/>
      <c r="F399" s="170"/>
      <c r="G399" s="170"/>
      <c r="H399" s="170"/>
      <c r="I399" s="170"/>
      <c r="J399" s="170"/>
      <c r="K399" s="170"/>
      <c r="L399" s="170"/>
      <c r="M399" s="170"/>
      <c r="N399" s="170"/>
      <c r="O399" s="170"/>
      <c r="P399" s="170"/>
    </row>
    <row r="400" spans="3:16">
      <c r="C400" s="170"/>
      <c r="D400" s="170"/>
      <c r="E400" s="170"/>
      <c r="F400" s="170"/>
      <c r="G400" s="170"/>
      <c r="H400" s="170"/>
      <c r="I400" s="170"/>
      <c r="J400" s="170"/>
      <c r="K400" s="170"/>
      <c r="L400" s="170"/>
      <c r="M400" s="170"/>
      <c r="N400" s="170"/>
      <c r="O400" s="170"/>
      <c r="P400" s="170"/>
    </row>
    <row r="401" spans="3:16">
      <c r="C401" s="170"/>
      <c r="D401" s="170"/>
      <c r="E401" s="170"/>
      <c r="F401" s="170"/>
      <c r="G401" s="170"/>
      <c r="H401" s="170"/>
      <c r="I401" s="170"/>
      <c r="J401" s="170"/>
      <c r="K401" s="170"/>
      <c r="L401" s="170"/>
      <c r="M401" s="170"/>
      <c r="N401" s="170"/>
      <c r="O401" s="170"/>
      <c r="P401" s="170"/>
    </row>
    <row r="402" spans="3:16">
      <c r="C402" s="170"/>
      <c r="D402" s="170"/>
      <c r="E402" s="170"/>
      <c r="F402" s="170"/>
      <c r="G402" s="170"/>
      <c r="H402" s="170"/>
      <c r="I402" s="170"/>
      <c r="J402" s="170"/>
      <c r="K402" s="170"/>
      <c r="L402" s="170"/>
      <c r="M402" s="170"/>
      <c r="N402" s="170"/>
      <c r="O402" s="170"/>
      <c r="P402" s="170"/>
    </row>
    <row r="403" spans="3:16">
      <c r="C403" s="170"/>
      <c r="D403" s="170"/>
      <c r="E403" s="170"/>
      <c r="F403" s="170"/>
      <c r="G403" s="170"/>
      <c r="H403" s="170"/>
      <c r="I403" s="170"/>
      <c r="J403" s="170"/>
      <c r="K403" s="170"/>
      <c r="L403" s="170"/>
      <c r="M403" s="170"/>
      <c r="N403" s="170"/>
      <c r="O403" s="170"/>
      <c r="P403" s="170"/>
    </row>
    <row r="404" spans="3:16">
      <c r="C404" s="170"/>
      <c r="D404" s="170"/>
      <c r="E404" s="170"/>
      <c r="F404" s="170"/>
      <c r="G404" s="170"/>
      <c r="H404" s="170"/>
      <c r="I404" s="170"/>
      <c r="J404" s="170"/>
      <c r="K404" s="170"/>
      <c r="L404" s="170"/>
      <c r="M404" s="170"/>
      <c r="N404" s="170"/>
      <c r="O404" s="170"/>
      <c r="P404" s="170"/>
    </row>
    <row r="405" spans="3:16">
      <c r="C405" s="170"/>
      <c r="D405" s="170"/>
      <c r="E405" s="170"/>
      <c r="F405" s="170"/>
      <c r="G405" s="170"/>
      <c r="H405" s="170"/>
      <c r="I405" s="170"/>
      <c r="J405" s="170"/>
      <c r="K405" s="170"/>
      <c r="L405" s="170"/>
      <c r="M405" s="170"/>
      <c r="N405" s="170"/>
      <c r="O405" s="170"/>
      <c r="P405" s="170"/>
    </row>
    <row r="406" spans="3:16">
      <c r="C406" s="170"/>
      <c r="D406" s="170"/>
      <c r="E406" s="170"/>
      <c r="F406" s="170"/>
      <c r="G406" s="170"/>
      <c r="H406" s="170"/>
      <c r="I406" s="170"/>
      <c r="J406" s="170"/>
      <c r="K406" s="170"/>
      <c r="L406" s="170"/>
      <c r="M406" s="170"/>
      <c r="N406" s="170"/>
      <c r="O406" s="170"/>
      <c r="P406" s="170"/>
    </row>
    <row r="407" spans="3:16">
      <c r="C407" s="170"/>
      <c r="D407" s="170"/>
      <c r="E407" s="170"/>
      <c r="F407" s="170"/>
      <c r="G407" s="170"/>
      <c r="H407" s="170"/>
      <c r="I407" s="170"/>
      <c r="J407" s="170"/>
      <c r="K407" s="170"/>
      <c r="L407" s="170"/>
      <c r="M407" s="170"/>
      <c r="N407" s="170"/>
      <c r="O407" s="170"/>
      <c r="P407" s="170"/>
    </row>
    <row r="408" spans="3:16">
      <c r="C408" s="170"/>
      <c r="D408" s="170"/>
      <c r="E408" s="170"/>
      <c r="F408" s="170"/>
      <c r="G408" s="170"/>
      <c r="H408" s="170"/>
      <c r="I408" s="170"/>
      <c r="J408" s="170"/>
      <c r="K408" s="170"/>
      <c r="L408" s="170"/>
      <c r="M408" s="170"/>
      <c r="N408" s="170"/>
      <c r="O408" s="170"/>
      <c r="P408" s="170"/>
    </row>
    <row r="409" spans="3:16">
      <c r="C409" s="170"/>
      <c r="D409" s="170"/>
      <c r="E409" s="170"/>
      <c r="F409" s="170"/>
      <c r="G409" s="170"/>
      <c r="H409" s="170"/>
      <c r="I409" s="170"/>
      <c r="J409" s="170"/>
      <c r="K409" s="170"/>
      <c r="L409" s="170"/>
      <c r="M409" s="170"/>
      <c r="N409" s="170"/>
      <c r="O409" s="170"/>
      <c r="P409" s="170"/>
    </row>
    <row r="410" spans="3:16">
      <c r="C410" s="170"/>
      <c r="D410" s="170"/>
      <c r="E410" s="170"/>
      <c r="F410" s="170"/>
      <c r="G410" s="170"/>
      <c r="H410" s="170"/>
      <c r="I410" s="170"/>
      <c r="J410" s="170"/>
      <c r="K410" s="170"/>
      <c r="L410" s="170"/>
      <c r="M410" s="170"/>
      <c r="N410" s="170"/>
      <c r="O410" s="170"/>
      <c r="P410" s="170"/>
    </row>
    <row r="411" spans="3:16">
      <c r="C411" s="170"/>
      <c r="D411" s="170"/>
      <c r="E411" s="170"/>
      <c r="F411" s="170"/>
      <c r="G411" s="170"/>
      <c r="H411" s="170"/>
      <c r="I411" s="170"/>
      <c r="J411" s="170"/>
      <c r="K411" s="170"/>
      <c r="L411" s="170"/>
      <c r="M411" s="170"/>
      <c r="N411" s="170"/>
      <c r="O411" s="170"/>
      <c r="P411" s="170"/>
    </row>
    <row r="412" spans="3:16">
      <c r="C412" s="170"/>
      <c r="D412" s="170"/>
      <c r="E412" s="170"/>
      <c r="F412" s="170"/>
      <c r="G412" s="170"/>
      <c r="H412" s="170"/>
      <c r="I412" s="170"/>
      <c r="J412" s="170"/>
      <c r="K412" s="170"/>
      <c r="L412" s="170"/>
      <c r="M412" s="170"/>
      <c r="N412" s="170"/>
      <c r="O412" s="170"/>
      <c r="P412" s="170"/>
    </row>
    <row r="413" spans="3:16">
      <c r="C413" s="170"/>
      <c r="D413" s="170"/>
      <c r="E413" s="170"/>
      <c r="F413" s="170"/>
      <c r="G413" s="170"/>
      <c r="H413" s="170"/>
      <c r="I413" s="170"/>
      <c r="J413" s="170"/>
      <c r="K413" s="170"/>
      <c r="L413" s="170"/>
      <c r="M413" s="170"/>
      <c r="N413" s="170"/>
      <c r="O413" s="170"/>
      <c r="P413" s="170"/>
    </row>
    <row r="414" spans="3:16">
      <c r="C414" s="170"/>
      <c r="D414" s="170"/>
      <c r="E414" s="170"/>
      <c r="F414" s="170"/>
      <c r="G414" s="170"/>
      <c r="H414" s="170"/>
      <c r="I414" s="170"/>
      <c r="J414" s="170"/>
      <c r="K414" s="170"/>
      <c r="L414" s="170"/>
      <c r="M414" s="170"/>
      <c r="N414" s="170"/>
      <c r="O414" s="170"/>
      <c r="P414" s="170"/>
    </row>
    <row r="415" spans="3:16">
      <c r="C415" s="170"/>
      <c r="D415" s="170"/>
      <c r="E415" s="170"/>
      <c r="F415" s="170"/>
      <c r="G415" s="170"/>
      <c r="H415" s="170"/>
      <c r="I415" s="170"/>
      <c r="J415" s="170"/>
      <c r="K415" s="170"/>
      <c r="L415" s="170"/>
      <c r="M415" s="170"/>
      <c r="N415" s="170"/>
      <c r="O415" s="170"/>
      <c r="P415" s="170"/>
    </row>
    <row r="416" spans="3:16">
      <c r="C416" s="170"/>
      <c r="D416" s="170"/>
      <c r="E416" s="170"/>
      <c r="F416" s="170"/>
      <c r="G416" s="170"/>
      <c r="H416" s="170"/>
      <c r="I416" s="170"/>
      <c r="J416" s="170"/>
      <c r="K416" s="170"/>
      <c r="L416" s="170"/>
      <c r="M416" s="170"/>
      <c r="N416" s="170"/>
      <c r="O416" s="170"/>
      <c r="P416" s="170"/>
    </row>
    <row r="417" spans="3:16">
      <c r="C417" s="170"/>
      <c r="D417" s="170"/>
      <c r="E417" s="170"/>
      <c r="F417" s="170"/>
      <c r="G417" s="170"/>
      <c r="H417" s="170"/>
      <c r="I417" s="170"/>
      <c r="J417" s="170"/>
      <c r="K417" s="170"/>
      <c r="L417" s="170"/>
      <c r="M417" s="170"/>
      <c r="N417" s="170"/>
      <c r="O417" s="170"/>
      <c r="P417" s="170"/>
    </row>
    <row r="418" spans="3:16">
      <c r="C418" s="170"/>
      <c r="D418" s="170"/>
      <c r="E418" s="170"/>
      <c r="F418" s="170"/>
      <c r="G418" s="170"/>
      <c r="H418" s="170"/>
      <c r="I418" s="170"/>
      <c r="J418" s="170"/>
      <c r="K418" s="170"/>
      <c r="L418" s="170"/>
      <c r="M418" s="170"/>
      <c r="N418" s="170"/>
      <c r="O418" s="170"/>
      <c r="P418" s="170"/>
    </row>
    <row r="419" spans="3:16">
      <c r="C419" s="170"/>
      <c r="D419" s="170"/>
      <c r="E419" s="170"/>
      <c r="F419" s="170"/>
      <c r="G419" s="170"/>
      <c r="H419" s="170"/>
      <c r="I419" s="170"/>
      <c r="J419" s="170"/>
      <c r="K419" s="170"/>
      <c r="L419" s="170"/>
      <c r="M419" s="170"/>
      <c r="N419" s="170"/>
      <c r="O419" s="170"/>
      <c r="P419" s="170"/>
    </row>
    <row r="420" spans="3:16">
      <c r="C420" s="170"/>
      <c r="D420" s="170"/>
      <c r="E420" s="170"/>
      <c r="F420" s="170"/>
      <c r="G420" s="170"/>
      <c r="H420" s="170"/>
      <c r="I420" s="170"/>
      <c r="J420" s="170"/>
      <c r="K420" s="170"/>
      <c r="L420" s="170"/>
      <c r="M420" s="170"/>
      <c r="N420" s="170"/>
      <c r="O420" s="170"/>
      <c r="P420" s="170"/>
    </row>
    <row r="421" spans="3:16">
      <c r="C421" s="170"/>
      <c r="D421" s="170"/>
      <c r="E421" s="170"/>
      <c r="F421" s="170"/>
      <c r="G421" s="170"/>
      <c r="H421" s="170"/>
      <c r="I421" s="170"/>
      <c r="J421" s="170"/>
      <c r="K421" s="170"/>
      <c r="L421" s="170"/>
      <c r="M421" s="170"/>
      <c r="N421" s="170"/>
      <c r="O421" s="170"/>
      <c r="P421" s="170"/>
    </row>
    <row r="422" spans="3:16">
      <c r="C422" s="170"/>
      <c r="D422" s="170"/>
      <c r="E422" s="170"/>
      <c r="F422" s="170"/>
      <c r="G422" s="170"/>
      <c r="H422" s="170"/>
      <c r="I422" s="170"/>
      <c r="J422" s="170"/>
      <c r="K422" s="170"/>
      <c r="L422" s="170"/>
      <c r="M422" s="170"/>
      <c r="N422" s="170"/>
      <c r="O422" s="170"/>
      <c r="P422" s="170"/>
    </row>
    <row r="423" spans="3:16">
      <c r="C423" s="170"/>
      <c r="D423" s="170"/>
      <c r="E423" s="170"/>
      <c r="F423" s="170"/>
      <c r="G423" s="170"/>
      <c r="H423" s="170"/>
      <c r="I423" s="170"/>
      <c r="J423" s="170"/>
      <c r="K423" s="170"/>
      <c r="L423" s="170"/>
      <c r="M423" s="170"/>
      <c r="N423" s="170"/>
      <c r="O423" s="170"/>
      <c r="P423" s="170"/>
    </row>
    <row r="424" spans="3:16">
      <c r="C424" s="170"/>
      <c r="D424" s="170"/>
      <c r="E424" s="170"/>
      <c r="F424" s="170"/>
      <c r="G424" s="170"/>
      <c r="H424" s="170"/>
      <c r="I424" s="170"/>
      <c r="J424" s="170"/>
      <c r="K424" s="170"/>
      <c r="L424" s="170"/>
      <c r="M424" s="170"/>
      <c r="N424" s="170"/>
      <c r="O424" s="170"/>
      <c r="P424" s="170"/>
    </row>
    <row r="425" spans="3:16">
      <c r="C425" s="170"/>
      <c r="D425" s="170"/>
      <c r="E425" s="170"/>
      <c r="F425" s="170"/>
      <c r="G425" s="170"/>
      <c r="H425" s="170"/>
      <c r="I425" s="170"/>
      <c r="J425" s="170"/>
      <c r="K425" s="170"/>
      <c r="L425" s="170"/>
      <c r="M425" s="170"/>
      <c r="N425" s="170"/>
      <c r="O425" s="170"/>
      <c r="P425" s="170"/>
    </row>
    <row r="426" spans="3:16">
      <c r="C426" s="170"/>
      <c r="D426" s="170"/>
      <c r="E426" s="170"/>
      <c r="F426" s="170"/>
      <c r="G426" s="170"/>
      <c r="H426" s="170"/>
      <c r="I426" s="170"/>
      <c r="J426" s="170"/>
      <c r="K426" s="170"/>
      <c r="L426" s="170"/>
      <c r="M426" s="170"/>
      <c r="N426" s="170"/>
      <c r="O426" s="170"/>
      <c r="P426" s="170"/>
    </row>
    <row r="427" spans="3:16">
      <c r="C427" s="170"/>
      <c r="D427" s="170"/>
      <c r="E427" s="170"/>
      <c r="F427" s="170"/>
      <c r="G427" s="170"/>
      <c r="H427" s="170"/>
      <c r="I427" s="170"/>
      <c r="J427" s="170"/>
      <c r="K427" s="170"/>
      <c r="L427" s="170"/>
      <c r="M427" s="170"/>
      <c r="N427" s="170"/>
      <c r="O427" s="170"/>
      <c r="P427" s="170"/>
    </row>
    <row r="428" spans="3:16">
      <c r="C428" s="170"/>
      <c r="D428" s="170"/>
      <c r="E428" s="170"/>
      <c r="F428" s="170"/>
      <c r="G428" s="170"/>
      <c r="H428" s="170"/>
      <c r="I428" s="170"/>
      <c r="J428" s="170"/>
      <c r="K428" s="170"/>
      <c r="L428" s="170"/>
      <c r="M428" s="170"/>
      <c r="N428" s="170"/>
      <c r="O428" s="170"/>
      <c r="P428" s="170"/>
    </row>
    <row r="429" spans="3:16">
      <c r="C429" s="170"/>
      <c r="D429" s="170"/>
      <c r="E429" s="170"/>
      <c r="F429" s="170"/>
      <c r="G429" s="170"/>
      <c r="H429" s="170"/>
      <c r="I429" s="170"/>
      <c r="J429" s="170"/>
      <c r="K429" s="170"/>
      <c r="L429" s="170"/>
      <c r="M429" s="170"/>
      <c r="N429" s="170"/>
      <c r="O429" s="170"/>
      <c r="P429" s="170"/>
    </row>
    <row r="430" spans="3:16">
      <c r="C430" s="170"/>
      <c r="D430" s="170"/>
      <c r="E430" s="170"/>
      <c r="F430" s="170"/>
      <c r="G430" s="170"/>
      <c r="H430" s="170"/>
      <c r="I430" s="170"/>
      <c r="J430" s="170"/>
      <c r="K430" s="170"/>
      <c r="L430" s="170"/>
      <c r="M430" s="170"/>
      <c r="N430" s="170"/>
      <c r="O430" s="170"/>
      <c r="P430" s="170"/>
    </row>
    <row r="431" spans="3:16">
      <c r="C431" s="170"/>
      <c r="D431" s="170"/>
      <c r="E431" s="170"/>
      <c r="F431" s="170"/>
      <c r="G431" s="170"/>
      <c r="H431" s="170"/>
      <c r="I431" s="170"/>
      <c r="J431" s="170"/>
      <c r="K431" s="170"/>
      <c r="L431" s="170"/>
      <c r="M431" s="170"/>
      <c r="N431" s="170"/>
      <c r="O431" s="170"/>
      <c r="P431" s="170"/>
    </row>
    <row r="432" spans="3:16">
      <c r="C432" s="170"/>
      <c r="D432" s="170"/>
      <c r="E432" s="170"/>
      <c r="F432" s="170"/>
      <c r="G432" s="170"/>
      <c r="H432" s="170"/>
      <c r="I432" s="170"/>
      <c r="J432" s="170"/>
      <c r="K432" s="170"/>
      <c r="L432" s="170"/>
      <c r="M432" s="170"/>
      <c r="N432" s="170"/>
      <c r="O432" s="170"/>
      <c r="P432" s="170"/>
    </row>
    <row r="433" spans="3:16">
      <c r="C433" s="170"/>
      <c r="D433" s="170"/>
      <c r="E433" s="170"/>
      <c r="F433" s="170"/>
      <c r="G433" s="170"/>
      <c r="H433" s="170"/>
      <c r="I433" s="170"/>
      <c r="J433" s="170"/>
      <c r="K433" s="170"/>
      <c r="L433" s="170"/>
      <c r="M433" s="170"/>
      <c r="N433" s="170"/>
      <c r="O433" s="170"/>
      <c r="P433" s="170"/>
    </row>
    <row r="434" spans="3:16">
      <c r="C434" s="170"/>
      <c r="D434" s="170"/>
      <c r="E434" s="170"/>
      <c r="F434" s="170"/>
      <c r="G434" s="170"/>
      <c r="H434" s="170"/>
      <c r="I434" s="170"/>
      <c r="J434" s="170"/>
      <c r="K434" s="170"/>
      <c r="L434" s="170"/>
      <c r="M434" s="170"/>
      <c r="N434" s="170"/>
      <c r="O434" s="170"/>
      <c r="P434" s="170"/>
    </row>
    <row r="435" spans="3:16">
      <c r="C435" s="170"/>
      <c r="D435" s="170"/>
      <c r="E435" s="170"/>
      <c r="F435" s="170"/>
      <c r="G435" s="170"/>
      <c r="H435" s="170"/>
      <c r="I435" s="170"/>
      <c r="J435" s="170"/>
      <c r="K435" s="170"/>
      <c r="L435" s="170"/>
      <c r="M435" s="170"/>
      <c r="N435" s="170"/>
      <c r="O435" s="170"/>
      <c r="P435" s="170"/>
    </row>
    <row r="436" spans="3:16">
      <c r="C436" s="170"/>
      <c r="D436" s="170"/>
      <c r="E436" s="170"/>
      <c r="F436" s="170"/>
      <c r="G436" s="170"/>
      <c r="H436" s="170"/>
      <c r="I436" s="170"/>
      <c r="J436" s="170"/>
      <c r="K436" s="170"/>
      <c r="L436" s="170"/>
      <c r="M436" s="170"/>
      <c r="N436" s="170"/>
      <c r="O436" s="170"/>
      <c r="P436" s="170"/>
    </row>
    <row r="437" spans="3:16">
      <c r="C437" s="170"/>
      <c r="D437" s="170"/>
      <c r="E437" s="170"/>
      <c r="F437" s="170"/>
      <c r="G437" s="170"/>
      <c r="H437" s="170"/>
      <c r="I437" s="170"/>
      <c r="J437" s="170"/>
      <c r="K437" s="170"/>
      <c r="L437" s="170"/>
      <c r="M437" s="170"/>
      <c r="N437" s="170"/>
      <c r="O437" s="170"/>
      <c r="P437" s="170"/>
    </row>
    <row r="438" spans="3:16">
      <c r="C438" s="170"/>
      <c r="D438" s="170"/>
      <c r="E438" s="170"/>
      <c r="F438" s="170"/>
      <c r="G438" s="170"/>
      <c r="H438" s="170"/>
      <c r="I438" s="170"/>
      <c r="J438" s="170"/>
      <c r="K438" s="170"/>
      <c r="L438" s="170"/>
      <c r="M438" s="170"/>
      <c r="N438" s="170"/>
      <c r="O438" s="170"/>
      <c r="P438" s="170"/>
    </row>
    <row r="439" spans="3:16">
      <c r="C439" s="170"/>
      <c r="D439" s="170"/>
      <c r="E439" s="170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</row>
    <row r="440" spans="3:16">
      <c r="C440" s="170"/>
      <c r="D440" s="170"/>
      <c r="E440" s="170"/>
      <c r="F440" s="170"/>
      <c r="G440" s="170"/>
      <c r="H440" s="170"/>
      <c r="I440" s="170"/>
      <c r="J440" s="170"/>
      <c r="K440" s="170"/>
      <c r="L440" s="170"/>
      <c r="M440" s="170"/>
      <c r="N440" s="170"/>
      <c r="O440" s="170"/>
      <c r="P440" s="170"/>
    </row>
    <row r="441" spans="3:16">
      <c r="C441" s="170"/>
      <c r="D441" s="170"/>
      <c r="E441" s="170"/>
      <c r="F441" s="170"/>
      <c r="G441" s="170"/>
      <c r="H441" s="170"/>
      <c r="I441" s="170"/>
      <c r="J441" s="170"/>
      <c r="K441" s="170"/>
      <c r="L441" s="170"/>
      <c r="M441" s="170"/>
      <c r="N441" s="170"/>
      <c r="O441" s="170"/>
      <c r="P441" s="170"/>
    </row>
    <row r="442" spans="3:16">
      <c r="C442" s="170"/>
      <c r="D442" s="170"/>
      <c r="E442" s="170"/>
      <c r="F442" s="170"/>
      <c r="G442" s="170"/>
      <c r="H442" s="170"/>
      <c r="I442" s="170"/>
      <c r="J442" s="170"/>
      <c r="K442" s="170"/>
      <c r="L442" s="170"/>
      <c r="M442" s="170"/>
      <c r="N442" s="170"/>
      <c r="O442" s="170"/>
      <c r="P442" s="170"/>
    </row>
    <row r="443" spans="3:16">
      <c r="C443" s="170"/>
      <c r="D443" s="170"/>
      <c r="E443" s="170"/>
      <c r="F443" s="170"/>
      <c r="G443" s="170"/>
      <c r="H443" s="170"/>
      <c r="I443" s="170"/>
      <c r="J443" s="170"/>
      <c r="K443" s="170"/>
      <c r="L443" s="170"/>
      <c r="M443" s="170"/>
      <c r="N443" s="170"/>
      <c r="O443" s="170"/>
      <c r="P443" s="170"/>
    </row>
    <row r="444" spans="3:16">
      <c r="C444" s="170"/>
      <c r="D444" s="170"/>
      <c r="E444" s="170"/>
      <c r="F444" s="170"/>
      <c r="G444" s="170"/>
      <c r="H444" s="170"/>
      <c r="I444" s="170"/>
      <c r="J444" s="170"/>
      <c r="K444" s="170"/>
      <c r="L444" s="170"/>
      <c r="M444" s="170"/>
      <c r="N444" s="170"/>
      <c r="O444" s="170"/>
      <c r="P444" s="170"/>
    </row>
    <row r="445" spans="3:16">
      <c r="C445" s="170"/>
      <c r="D445" s="170"/>
      <c r="E445" s="170"/>
      <c r="F445" s="170"/>
      <c r="G445" s="170"/>
      <c r="H445" s="170"/>
      <c r="I445" s="170"/>
      <c r="J445" s="170"/>
      <c r="K445" s="170"/>
      <c r="L445" s="170"/>
      <c r="M445" s="170"/>
      <c r="N445" s="170"/>
      <c r="O445" s="170"/>
      <c r="P445" s="170"/>
    </row>
    <row r="446" spans="3:16">
      <c r="C446" s="170"/>
      <c r="D446" s="170"/>
      <c r="E446" s="170"/>
      <c r="F446" s="170"/>
      <c r="G446" s="170"/>
      <c r="H446" s="170"/>
      <c r="I446" s="170"/>
      <c r="J446" s="170"/>
      <c r="K446" s="170"/>
      <c r="L446" s="170"/>
      <c r="M446" s="170"/>
      <c r="N446" s="170"/>
      <c r="O446" s="170"/>
      <c r="P446" s="170"/>
    </row>
    <row r="447" spans="3:16">
      <c r="C447" s="170"/>
      <c r="D447" s="170"/>
      <c r="E447" s="170"/>
      <c r="F447" s="170"/>
      <c r="G447" s="170"/>
      <c r="H447" s="170"/>
      <c r="I447" s="170"/>
      <c r="J447" s="170"/>
      <c r="K447" s="170"/>
      <c r="L447" s="170"/>
      <c r="M447" s="170"/>
      <c r="N447" s="170"/>
      <c r="O447" s="170"/>
      <c r="P447" s="170"/>
    </row>
    <row r="448" spans="3:16">
      <c r="C448" s="170"/>
      <c r="D448" s="170"/>
      <c r="E448" s="170"/>
      <c r="F448" s="170"/>
      <c r="G448" s="170"/>
      <c r="H448" s="170"/>
      <c r="I448" s="170"/>
      <c r="J448" s="170"/>
      <c r="K448" s="170"/>
      <c r="L448" s="170"/>
      <c r="M448" s="170"/>
      <c r="N448" s="170"/>
      <c r="O448" s="170"/>
      <c r="P448" s="170"/>
    </row>
    <row r="449" spans="3:16">
      <c r="C449" s="170"/>
      <c r="D449" s="170"/>
      <c r="E449" s="170"/>
      <c r="F449" s="170"/>
      <c r="G449" s="170"/>
      <c r="H449" s="170"/>
      <c r="I449" s="170"/>
      <c r="J449" s="170"/>
      <c r="K449" s="170"/>
      <c r="L449" s="170"/>
      <c r="M449" s="170"/>
      <c r="N449" s="170"/>
      <c r="O449" s="170"/>
      <c r="P449" s="170"/>
    </row>
    <row r="450" spans="3:16">
      <c r="C450" s="170"/>
      <c r="D450" s="170"/>
      <c r="E450" s="170"/>
      <c r="F450" s="170"/>
      <c r="G450" s="170"/>
      <c r="H450" s="170"/>
      <c r="I450" s="170"/>
      <c r="J450" s="170"/>
      <c r="K450" s="170"/>
      <c r="L450" s="170"/>
      <c r="M450" s="170"/>
      <c r="N450" s="170"/>
      <c r="O450" s="170"/>
      <c r="P450" s="170"/>
    </row>
    <row r="451" spans="3:16">
      <c r="C451" s="170"/>
      <c r="D451" s="170"/>
      <c r="E451" s="170"/>
      <c r="F451" s="170"/>
      <c r="G451" s="170"/>
      <c r="H451" s="170"/>
      <c r="I451" s="170"/>
      <c r="J451" s="170"/>
      <c r="K451" s="170"/>
      <c r="L451" s="170"/>
      <c r="M451" s="170"/>
      <c r="N451" s="170"/>
      <c r="O451" s="170"/>
      <c r="P451" s="170"/>
    </row>
    <row r="452" spans="3:16">
      <c r="C452" s="170"/>
      <c r="D452" s="170"/>
      <c r="E452" s="170"/>
      <c r="F452" s="170"/>
      <c r="G452" s="170"/>
      <c r="H452" s="170"/>
      <c r="I452" s="170"/>
      <c r="J452" s="170"/>
      <c r="K452" s="170"/>
      <c r="L452" s="170"/>
      <c r="M452" s="170"/>
      <c r="N452" s="170"/>
      <c r="O452" s="170"/>
      <c r="P452" s="170"/>
    </row>
    <row r="453" spans="3:16">
      <c r="C453" s="170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</row>
    <row r="454" spans="3:16">
      <c r="C454" s="170"/>
      <c r="D454" s="170"/>
      <c r="E454" s="170"/>
      <c r="F454" s="170"/>
      <c r="G454" s="170"/>
      <c r="H454" s="170"/>
      <c r="I454" s="170"/>
      <c r="J454" s="170"/>
      <c r="K454" s="170"/>
      <c r="L454" s="170"/>
      <c r="M454" s="170"/>
      <c r="N454" s="170"/>
      <c r="O454" s="170"/>
      <c r="P454" s="170"/>
    </row>
    <row r="455" spans="3:16">
      <c r="C455" s="170"/>
      <c r="D455" s="170"/>
      <c r="E455" s="170"/>
      <c r="F455" s="170"/>
      <c r="G455" s="170"/>
      <c r="H455" s="170"/>
      <c r="I455" s="170"/>
      <c r="J455" s="170"/>
      <c r="K455" s="170"/>
      <c r="L455" s="170"/>
      <c r="M455" s="170"/>
      <c r="N455" s="170"/>
      <c r="O455" s="170"/>
      <c r="P455" s="170"/>
    </row>
    <row r="456" spans="3:16">
      <c r="C456" s="170"/>
      <c r="D456" s="170"/>
      <c r="E456" s="170"/>
      <c r="F456" s="170"/>
      <c r="G456" s="170"/>
      <c r="H456" s="170"/>
      <c r="I456" s="170"/>
      <c r="J456" s="170"/>
      <c r="K456" s="170"/>
      <c r="L456" s="170"/>
      <c r="M456" s="170"/>
      <c r="N456" s="170"/>
      <c r="O456" s="170"/>
      <c r="P456" s="170"/>
    </row>
    <row r="457" spans="3:16">
      <c r="C457" s="170"/>
      <c r="D457" s="170"/>
      <c r="E457" s="170"/>
      <c r="F457" s="170"/>
      <c r="G457" s="170"/>
      <c r="H457" s="170"/>
      <c r="I457" s="170"/>
      <c r="J457" s="170"/>
      <c r="K457" s="170"/>
      <c r="L457" s="170"/>
      <c r="M457" s="170"/>
      <c r="N457" s="170"/>
      <c r="O457" s="170"/>
      <c r="P457" s="170"/>
    </row>
    <row r="458" spans="3:16">
      <c r="C458" s="170"/>
      <c r="D458" s="170"/>
      <c r="E458" s="170"/>
      <c r="F458" s="170"/>
      <c r="G458" s="170"/>
      <c r="H458" s="170"/>
      <c r="I458" s="170"/>
      <c r="J458" s="170"/>
      <c r="K458" s="170"/>
      <c r="L458" s="170"/>
      <c r="M458" s="170"/>
      <c r="N458" s="170"/>
      <c r="O458" s="170"/>
      <c r="P458" s="170"/>
    </row>
    <row r="459" spans="3:16">
      <c r="C459" s="170"/>
      <c r="D459" s="170"/>
      <c r="E459" s="170"/>
      <c r="F459" s="170"/>
      <c r="G459" s="170"/>
      <c r="H459" s="170"/>
      <c r="I459" s="170"/>
      <c r="J459" s="170"/>
      <c r="K459" s="170"/>
      <c r="L459" s="170"/>
      <c r="M459" s="170"/>
      <c r="N459" s="170"/>
      <c r="O459" s="170"/>
      <c r="P459" s="170"/>
    </row>
    <row r="460" spans="3:16">
      <c r="C460" s="170"/>
      <c r="D460" s="170"/>
      <c r="E460" s="170"/>
      <c r="F460" s="170"/>
      <c r="G460" s="170"/>
      <c r="H460" s="170"/>
      <c r="I460" s="170"/>
      <c r="J460" s="170"/>
      <c r="K460" s="170"/>
      <c r="L460" s="170"/>
      <c r="M460" s="170"/>
      <c r="N460" s="170"/>
      <c r="O460" s="170"/>
      <c r="P460" s="170"/>
    </row>
    <row r="461" spans="3:16">
      <c r="C461" s="170"/>
      <c r="D461" s="170"/>
      <c r="E461" s="170"/>
      <c r="F461" s="170"/>
      <c r="G461" s="170"/>
      <c r="H461" s="170"/>
      <c r="I461" s="170"/>
      <c r="J461" s="170"/>
      <c r="K461" s="170"/>
      <c r="L461" s="170"/>
      <c r="M461" s="170"/>
      <c r="N461" s="170"/>
      <c r="O461" s="170"/>
      <c r="P461" s="170"/>
    </row>
    <row r="462" spans="3:16">
      <c r="C462" s="170"/>
      <c r="D462" s="170"/>
      <c r="E462" s="170"/>
      <c r="F462" s="170"/>
      <c r="G462" s="170"/>
      <c r="H462" s="170"/>
      <c r="I462" s="170"/>
      <c r="J462" s="170"/>
      <c r="K462" s="170"/>
      <c r="L462" s="170"/>
      <c r="M462" s="170"/>
      <c r="N462" s="170"/>
      <c r="O462" s="170"/>
      <c r="P462" s="170"/>
    </row>
    <row r="463" spans="3:16">
      <c r="C463" s="170"/>
      <c r="D463" s="170"/>
      <c r="E463" s="170"/>
      <c r="F463" s="170"/>
      <c r="G463" s="170"/>
      <c r="H463" s="170"/>
      <c r="I463" s="170"/>
      <c r="J463" s="170"/>
      <c r="K463" s="170"/>
      <c r="L463" s="170"/>
      <c r="M463" s="170"/>
      <c r="N463" s="170"/>
      <c r="O463" s="170"/>
      <c r="P463" s="170"/>
    </row>
    <row r="464" spans="3:16">
      <c r="C464" s="170"/>
      <c r="D464" s="170"/>
      <c r="E464" s="170"/>
      <c r="F464" s="170"/>
      <c r="G464" s="170"/>
      <c r="H464" s="170"/>
      <c r="I464" s="170"/>
      <c r="J464" s="170"/>
      <c r="K464" s="170"/>
      <c r="L464" s="170"/>
      <c r="M464" s="170"/>
      <c r="N464" s="170"/>
      <c r="O464" s="170"/>
      <c r="P464" s="170"/>
    </row>
    <row r="465" spans="3:16">
      <c r="C465" s="170"/>
      <c r="D465" s="170"/>
      <c r="E465" s="170"/>
      <c r="F465" s="170"/>
      <c r="G465" s="170"/>
      <c r="H465" s="170"/>
      <c r="I465" s="170"/>
      <c r="J465" s="170"/>
      <c r="K465" s="170"/>
      <c r="L465" s="170"/>
      <c r="M465" s="170"/>
      <c r="N465" s="170"/>
      <c r="O465" s="170"/>
      <c r="P465" s="170"/>
    </row>
    <row r="466" spans="3:16">
      <c r="C466" s="170"/>
      <c r="D466" s="170"/>
      <c r="E466" s="170"/>
      <c r="F466" s="170"/>
      <c r="G466" s="170"/>
      <c r="H466" s="170"/>
      <c r="I466" s="170"/>
      <c r="J466" s="170"/>
      <c r="K466" s="170"/>
      <c r="L466" s="170"/>
      <c r="M466" s="170"/>
      <c r="N466" s="170"/>
      <c r="O466" s="170"/>
      <c r="P466" s="170"/>
    </row>
    <row r="467" spans="3:16">
      <c r="C467" s="170"/>
      <c r="D467" s="170"/>
      <c r="E467" s="170"/>
      <c r="F467" s="170"/>
      <c r="G467" s="170"/>
      <c r="H467" s="170"/>
      <c r="I467" s="170"/>
      <c r="J467" s="170"/>
      <c r="K467" s="170"/>
      <c r="L467" s="170"/>
      <c r="M467" s="170"/>
      <c r="N467" s="170"/>
      <c r="O467" s="170"/>
      <c r="P467" s="170"/>
    </row>
    <row r="468" spans="3:16">
      <c r="C468" s="170"/>
      <c r="D468" s="170"/>
      <c r="E468" s="170"/>
      <c r="F468" s="170"/>
      <c r="G468" s="170"/>
      <c r="H468" s="170"/>
      <c r="I468" s="170"/>
      <c r="J468" s="170"/>
      <c r="K468" s="170"/>
      <c r="L468" s="170"/>
      <c r="M468" s="170"/>
      <c r="N468" s="170"/>
      <c r="O468" s="170"/>
      <c r="P468" s="170"/>
    </row>
    <row r="469" spans="3:16">
      <c r="C469" s="170"/>
      <c r="D469" s="170"/>
      <c r="E469" s="170"/>
      <c r="F469" s="170"/>
      <c r="G469" s="170"/>
      <c r="H469" s="170"/>
      <c r="I469" s="170"/>
      <c r="J469" s="170"/>
      <c r="K469" s="170"/>
      <c r="L469" s="170"/>
      <c r="M469" s="170"/>
      <c r="N469" s="170"/>
      <c r="O469" s="170"/>
      <c r="P469" s="170"/>
    </row>
    <row r="470" spans="3:16">
      <c r="C470" s="170"/>
      <c r="D470" s="170"/>
      <c r="E470" s="170"/>
      <c r="F470" s="170"/>
      <c r="G470" s="170"/>
      <c r="H470" s="170"/>
      <c r="I470" s="170"/>
      <c r="J470" s="170"/>
      <c r="K470" s="170"/>
      <c r="L470" s="170"/>
      <c r="M470" s="170"/>
      <c r="N470" s="170"/>
      <c r="O470" s="170"/>
      <c r="P470" s="170"/>
    </row>
    <row r="471" spans="3:16">
      <c r="C471" s="170"/>
      <c r="D471" s="170"/>
      <c r="E471" s="170"/>
      <c r="F471" s="170"/>
      <c r="G471" s="170"/>
      <c r="H471" s="170"/>
      <c r="I471" s="170"/>
      <c r="J471" s="170"/>
      <c r="K471" s="170"/>
      <c r="L471" s="170"/>
      <c r="M471" s="170"/>
      <c r="N471" s="170"/>
      <c r="O471" s="170"/>
      <c r="P471" s="170"/>
    </row>
    <row r="472" spans="3:16">
      <c r="C472" s="170"/>
      <c r="D472" s="170"/>
      <c r="E472" s="170"/>
      <c r="F472" s="170"/>
      <c r="G472" s="170"/>
      <c r="H472" s="170"/>
      <c r="I472" s="170"/>
      <c r="J472" s="170"/>
      <c r="K472" s="170"/>
      <c r="L472" s="170"/>
      <c r="M472" s="170"/>
      <c r="N472" s="170"/>
      <c r="O472" s="170"/>
      <c r="P472" s="170"/>
    </row>
    <row r="473" spans="3:16">
      <c r="C473" s="170"/>
      <c r="D473" s="170"/>
      <c r="E473" s="170"/>
      <c r="F473" s="170"/>
      <c r="G473" s="170"/>
      <c r="H473" s="170"/>
      <c r="I473" s="170"/>
      <c r="J473" s="170"/>
      <c r="K473" s="170"/>
      <c r="L473" s="170"/>
      <c r="M473" s="170"/>
      <c r="N473" s="170"/>
      <c r="O473" s="170"/>
      <c r="P473" s="170"/>
    </row>
    <row r="474" spans="3:16">
      <c r="C474" s="170"/>
      <c r="D474" s="170"/>
      <c r="E474" s="170"/>
      <c r="F474" s="170"/>
      <c r="G474" s="170"/>
      <c r="H474" s="170"/>
      <c r="I474" s="170"/>
      <c r="J474" s="170"/>
      <c r="K474" s="170"/>
      <c r="L474" s="170"/>
      <c r="M474" s="170"/>
      <c r="N474" s="170"/>
      <c r="O474" s="170"/>
      <c r="P474" s="170"/>
    </row>
    <row r="475" spans="3:16">
      <c r="C475" s="170"/>
      <c r="D475" s="170"/>
      <c r="E475" s="170"/>
      <c r="F475" s="170"/>
      <c r="G475" s="170"/>
      <c r="H475" s="170"/>
      <c r="I475" s="170"/>
      <c r="J475" s="170"/>
      <c r="K475" s="170"/>
      <c r="L475" s="170"/>
      <c r="M475" s="170"/>
      <c r="N475" s="170"/>
      <c r="O475" s="170"/>
      <c r="P475" s="170"/>
    </row>
    <row r="476" spans="3:16">
      <c r="C476" s="170"/>
      <c r="D476" s="170"/>
      <c r="E476" s="170"/>
      <c r="F476" s="170"/>
      <c r="G476" s="170"/>
      <c r="H476" s="170"/>
      <c r="I476" s="170"/>
      <c r="J476" s="170"/>
      <c r="K476" s="170"/>
      <c r="L476" s="170"/>
      <c r="M476" s="170"/>
      <c r="N476" s="170"/>
      <c r="O476" s="170"/>
      <c r="P476" s="170"/>
    </row>
    <row r="477" spans="3:16">
      <c r="C477" s="170"/>
      <c r="D477" s="170"/>
      <c r="E477" s="170"/>
      <c r="F477" s="170"/>
      <c r="G477" s="170"/>
      <c r="H477" s="170"/>
      <c r="I477" s="170"/>
      <c r="J477" s="170"/>
      <c r="K477" s="170"/>
      <c r="L477" s="170"/>
      <c r="M477" s="170"/>
      <c r="N477" s="170"/>
      <c r="O477" s="170"/>
      <c r="P477" s="170"/>
    </row>
    <row r="478" spans="3:16">
      <c r="C478" s="170"/>
      <c r="D478" s="170"/>
      <c r="E478" s="170"/>
      <c r="F478" s="170"/>
      <c r="G478" s="170"/>
      <c r="H478" s="170"/>
      <c r="I478" s="170"/>
      <c r="J478" s="170"/>
      <c r="K478" s="170"/>
      <c r="L478" s="170"/>
      <c r="M478" s="170"/>
      <c r="N478" s="170"/>
      <c r="O478" s="170"/>
      <c r="P478" s="170"/>
    </row>
    <row r="479" spans="3:16">
      <c r="C479" s="170"/>
      <c r="D479" s="170"/>
      <c r="E479" s="170"/>
      <c r="F479" s="170"/>
      <c r="G479" s="170"/>
      <c r="H479" s="170"/>
      <c r="I479" s="170"/>
      <c r="J479" s="170"/>
      <c r="K479" s="170"/>
      <c r="L479" s="170"/>
      <c r="M479" s="170"/>
      <c r="N479" s="170"/>
      <c r="O479" s="170"/>
      <c r="P479" s="170"/>
    </row>
    <row r="480" spans="3:16">
      <c r="C480" s="170"/>
      <c r="D480" s="170"/>
      <c r="E480" s="170"/>
      <c r="F480" s="170"/>
      <c r="G480" s="170"/>
      <c r="H480" s="170"/>
      <c r="I480" s="170"/>
      <c r="J480" s="170"/>
      <c r="K480" s="170"/>
      <c r="L480" s="170"/>
      <c r="M480" s="170"/>
      <c r="N480" s="170"/>
      <c r="O480" s="170"/>
      <c r="P480" s="170"/>
    </row>
    <row r="481" spans="3:16">
      <c r="C481" s="170"/>
      <c r="D481" s="170"/>
      <c r="E481" s="170"/>
      <c r="F481" s="170"/>
      <c r="G481" s="170"/>
      <c r="H481" s="170"/>
      <c r="I481" s="170"/>
      <c r="J481" s="170"/>
      <c r="K481" s="170"/>
      <c r="L481" s="170"/>
      <c r="M481" s="170"/>
      <c r="N481" s="170"/>
      <c r="O481" s="170"/>
      <c r="P481" s="170"/>
    </row>
    <row r="482" spans="3:16">
      <c r="C482" s="170"/>
      <c r="D482" s="170"/>
      <c r="E482" s="170"/>
      <c r="F482" s="170"/>
      <c r="G482" s="170"/>
      <c r="H482" s="170"/>
      <c r="I482" s="170"/>
      <c r="J482" s="170"/>
      <c r="K482" s="170"/>
      <c r="L482" s="170"/>
      <c r="M482" s="170"/>
      <c r="N482" s="170"/>
      <c r="O482" s="170"/>
      <c r="P482" s="170"/>
    </row>
    <row r="483" spans="3:16">
      <c r="C483" s="170"/>
      <c r="D483" s="170"/>
      <c r="E483" s="170"/>
      <c r="F483" s="170"/>
      <c r="G483" s="170"/>
      <c r="H483" s="170"/>
      <c r="I483" s="170"/>
      <c r="J483" s="170"/>
      <c r="K483" s="170"/>
      <c r="L483" s="170"/>
      <c r="M483" s="170"/>
      <c r="N483" s="170"/>
      <c r="O483" s="170"/>
      <c r="P483" s="170"/>
    </row>
    <row r="484" spans="3:16">
      <c r="C484" s="170"/>
      <c r="D484" s="170"/>
      <c r="E484" s="170"/>
      <c r="F484" s="170"/>
      <c r="G484" s="170"/>
      <c r="H484" s="170"/>
      <c r="I484" s="170"/>
      <c r="J484" s="170"/>
      <c r="K484" s="170"/>
      <c r="L484" s="170"/>
      <c r="M484" s="170"/>
      <c r="N484" s="170"/>
      <c r="O484" s="170"/>
      <c r="P484" s="170"/>
    </row>
    <row r="485" spans="3:16">
      <c r="C485" s="170"/>
      <c r="D485" s="170"/>
      <c r="E485" s="170"/>
      <c r="F485" s="170"/>
      <c r="G485" s="170"/>
      <c r="H485" s="170"/>
      <c r="I485" s="170"/>
      <c r="J485" s="170"/>
      <c r="K485" s="170"/>
      <c r="L485" s="170"/>
      <c r="M485" s="170"/>
      <c r="N485" s="170"/>
      <c r="O485" s="170"/>
      <c r="P485" s="170"/>
    </row>
    <row r="486" spans="3:16">
      <c r="C486" s="170"/>
      <c r="D486" s="170"/>
      <c r="E486" s="170"/>
      <c r="F486" s="170"/>
      <c r="G486" s="170"/>
      <c r="H486" s="170"/>
      <c r="I486" s="170"/>
      <c r="J486" s="170"/>
      <c r="K486" s="170"/>
      <c r="L486" s="170"/>
      <c r="M486" s="170"/>
      <c r="N486" s="170"/>
      <c r="O486" s="170"/>
      <c r="P486" s="170"/>
    </row>
    <row r="487" spans="3:16">
      <c r="C487" s="170"/>
      <c r="D487" s="170"/>
      <c r="E487" s="170"/>
      <c r="F487" s="170"/>
      <c r="G487" s="170"/>
      <c r="H487" s="170"/>
      <c r="I487" s="170"/>
      <c r="J487" s="170"/>
      <c r="K487" s="170"/>
      <c r="L487" s="170"/>
      <c r="M487" s="170"/>
      <c r="N487" s="170"/>
      <c r="O487" s="170"/>
      <c r="P487" s="170"/>
    </row>
    <row r="488" spans="3:16">
      <c r="C488" s="170"/>
      <c r="D488" s="170"/>
      <c r="E488" s="170"/>
      <c r="F488" s="170"/>
      <c r="G488" s="170"/>
      <c r="H488" s="170"/>
      <c r="I488" s="170"/>
      <c r="J488" s="170"/>
      <c r="K488" s="170"/>
      <c r="L488" s="170"/>
      <c r="M488" s="170"/>
      <c r="N488" s="170"/>
      <c r="O488" s="170"/>
      <c r="P488" s="170"/>
    </row>
    <row r="489" spans="3:16">
      <c r="C489" s="170"/>
      <c r="D489" s="170"/>
      <c r="E489" s="170"/>
      <c r="F489" s="170"/>
      <c r="G489" s="170"/>
      <c r="H489" s="170"/>
      <c r="I489" s="170"/>
      <c r="J489" s="170"/>
      <c r="K489" s="170"/>
      <c r="L489" s="170"/>
      <c r="M489" s="170"/>
      <c r="N489" s="170"/>
      <c r="O489" s="170"/>
      <c r="P489" s="170"/>
    </row>
    <row r="490" spans="3:16">
      <c r="C490" s="170"/>
      <c r="D490" s="170"/>
      <c r="E490" s="170"/>
      <c r="F490" s="170"/>
      <c r="G490" s="170"/>
      <c r="H490" s="170"/>
      <c r="I490" s="170"/>
      <c r="J490" s="170"/>
      <c r="K490" s="170"/>
      <c r="L490" s="170"/>
      <c r="M490" s="170"/>
      <c r="N490" s="170"/>
      <c r="O490" s="170"/>
      <c r="P490" s="170"/>
    </row>
    <row r="491" spans="3:16">
      <c r="C491" s="170"/>
      <c r="D491" s="170"/>
      <c r="E491" s="170"/>
      <c r="F491" s="170"/>
      <c r="G491" s="170"/>
      <c r="H491" s="170"/>
      <c r="I491" s="170"/>
      <c r="J491" s="170"/>
      <c r="K491" s="170"/>
      <c r="L491" s="170"/>
      <c r="M491" s="170"/>
      <c r="N491" s="170"/>
      <c r="O491" s="170"/>
      <c r="P491" s="170"/>
    </row>
    <row r="492" spans="3:16">
      <c r="C492" s="170"/>
      <c r="D492" s="170"/>
      <c r="E492" s="170"/>
      <c r="F492" s="170"/>
      <c r="G492" s="170"/>
      <c r="H492" s="170"/>
      <c r="I492" s="170"/>
      <c r="J492" s="170"/>
      <c r="K492" s="170"/>
      <c r="L492" s="170"/>
      <c r="M492" s="170"/>
      <c r="N492" s="170"/>
      <c r="O492" s="170"/>
      <c r="P492" s="170"/>
    </row>
    <row r="493" spans="3:16">
      <c r="C493" s="170"/>
      <c r="D493" s="170"/>
      <c r="E493" s="170"/>
      <c r="F493" s="170"/>
      <c r="G493" s="170"/>
      <c r="H493" s="170"/>
      <c r="I493" s="170"/>
      <c r="J493" s="170"/>
      <c r="K493" s="170"/>
      <c r="L493" s="170"/>
      <c r="M493" s="170"/>
      <c r="N493" s="170"/>
      <c r="O493" s="170"/>
      <c r="P493" s="170"/>
    </row>
    <row r="494" spans="3:16">
      <c r="C494" s="170"/>
      <c r="D494" s="170"/>
      <c r="E494" s="170"/>
      <c r="F494" s="170"/>
      <c r="G494" s="170"/>
      <c r="H494" s="170"/>
      <c r="I494" s="170"/>
      <c r="J494" s="170"/>
      <c r="K494" s="170"/>
      <c r="L494" s="170"/>
      <c r="M494" s="170"/>
      <c r="N494" s="170"/>
      <c r="O494" s="170"/>
      <c r="P494" s="170"/>
    </row>
    <row r="495" spans="3:16">
      <c r="C495" s="170"/>
      <c r="D495" s="170"/>
      <c r="E495" s="170"/>
      <c r="F495" s="170"/>
      <c r="G495" s="170"/>
      <c r="H495" s="170"/>
      <c r="I495" s="170"/>
      <c r="J495" s="170"/>
      <c r="K495" s="170"/>
      <c r="L495" s="170"/>
      <c r="M495" s="170"/>
      <c r="N495" s="170"/>
      <c r="O495" s="170"/>
      <c r="P495" s="170"/>
    </row>
    <row r="496" spans="3:16">
      <c r="C496" s="170"/>
      <c r="D496" s="170"/>
      <c r="E496" s="170"/>
      <c r="F496" s="170"/>
      <c r="G496" s="170"/>
      <c r="H496" s="170"/>
      <c r="I496" s="170"/>
      <c r="J496" s="170"/>
      <c r="K496" s="170"/>
      <c r="L496" s="170"/>
      <c r="M496" s="170"/>
      <c r="N496" s="170"/>
      <c r="O496" s="170"/>
      <c r="P496" s="170"/>
    </row>
    <row r="497" spans="3:16">
      <c r="C497" s="170"/>
      <c r="D497" s="170"/>
      <c r="E497" s="170"/>
      <c r="F497" s="170"/>
      <c r="G497" s="170"/>
      <c r="H497" s="170"/>
      <c r="I497" s="170"/>
      <c r="J497" s="170"/>
      <c r="K497" s="170"/>
      <c r="L497" s="170"/>
      <c r="M497" s="170"/>
      <c r="N497" s="170"/>
      <c r="O497" s="170"/>
      <c r="P497" s="170"/>
    </row>
    <row r="498" spans="3:16">
      <c r="C498" s="170"/>
      <c r="D498" s="170"/>
      <c r="E498" s="170"/>
      <c r="F498" s="170"/>
      <c r="G498" s="170"/>
      <c r="H498" s="170"/>
      <c r="I498" s="170"/>
      <c r="J498" s="170"/>
      <c r="K498" s="170"/>
      <c r="L498" s="170"/>
      <c r="M498" s="170"/>
      <c r="N498" s="170"/>
      <c r="O498" s="170"/>
      <c r="P498" s="170"/>
    </row>
    <row r="499" spans="3:16">
      <c r="C499" s="170"/>
      <c r="D499" s="170"/>
      <c r="E499" s="170"/>
      <c r="F499" s="170"/>
      <c r="G499" s="170"/>
      <c r="H499" s="170"/>
      <c r="I499" s="170"/>
      <c r="J499" s="170"/>
      <c r="K499" s="170"/>
      <c r="L499" s="170"/>
      <c r="M499" s="170"/>
      <c r="N499" s="170"/>
      <c r="O499" s="170"/>
      <c r="P499" s="170"/>
    </row>
    <row r="500" spans="3:16">
      <c r="C500" s="170"/>
      <c r="D500" s="170"/>
      <c r="E500" s="170"/>
      <c r="F500" s="170"/>
      <c r="G500" s="170"/>
      <c r="H500" s="170"/>
      <c r="I500" s="170"/>
      <c r="J500" s="170"/>
      <c r="K500" s="170"/>
      <c r="L500" s="170"/>
      <c r="M500" s="170"/>
      <c r="N500" s="170"/>
      <c r="O500" s="170"/>
      <c r="P500" s="170"/>
    </row>
    <row r="501" spans="3:16">
      <c r="C501" s="170"/>
      <c r="D501" s="170"/>
      <c r="E501" s="170"/>
      <c r="F501" s="170"/>
      <c r="G501" s="170"/>
      <c r="H501" s="170"/>
      <c r="I501" s="170"/>
      <c r="J501" s="170"/>
      <c r="K501" s="170"/>
      <c r="L501" s="170"/>
      <c r="M501" s="170"/>
      <c r="N501" s="170"/>
      <c r="O501" s="170"/>
      <c r="P501" s="170"/>
    </row>
    <row r="502" spans="3:16">
      <c r="C502" s="170"/>
      <c r="D502" s="170"/>
      <c r="E502" s="170"/>
      <c r="F502" s="170"/>
      <c r="G502" s="170"/>
      <c r="H502" s="170"/>
      <c r="I502" s="170"/>
      <c r="J502" s="170"/>
      <c r="K502" s="170"/>
      <c r="L502" s="170"/>
      <c r="M502" s="170"/>
      <c r="N502" s="170"/>
      <c r="O502" s="170"/>
      <c r="P502" s="170"/>
    </row>
    <row r="503" spans="3:16">
      <c r="C503" s="170"/>
      <c r="D503" s="170"/>
      <c r="E503" s="170"/>
      <c r="F503" s="170"/>
      <c r="G503" s="170"/>
      <c r="H503" s="170"/>
      <c r="I503" s="170"/>
      <c r="J503" s="170"/>
      <c r="K503" s="170"/>
      <c r="L503" s="170"/>
      <c r="M503" s="170"/>
      <c r="N503" s="170"/>
      <c r="O503" s="170"/>
      <c r="P503" s="170"/>
    </row>
    <row r="504" spans="3:16">
      <c r="C504" s="170"/>
      <c r="D504" s="170"/>
      <c r="E504" s="170"/>
      <c r="F504" s="170"/>
      <c r="G504" s="170"/>
      <c r="H504" s="170"/>
      <c r="I504" s="170"/>
      <c r="J504" s="170"/>
      <c r="K504" s="170"/>
      <c r="L504" s="170"/>
      <c r="M504" s="170"/>
      <c r="N504" s="170"/>
      <c r="O504" s="170"/>
      <c r="P504" s="170"/>
    </row>
    <row r="505" spans="3:16">
      <c r="C505" s="170"/>
      <c r="D505" s="170"/>
      <c r="E505" s="170"/>
      <c r="F505" s="170"/>
      <c r="G505" s="170"/>
      <c r="H505" s="170"/>
      <c r="I505" s="170"/>
      <c r="J505" s="170"/>
      <c r="K505" s="170"/>
      <c r="L505" s="170"/>
      <c r="M505" s="170"/>
      <c r="N505" s="170"/>
      <c r="O505" s="170"/>
      <c r="P505" s="170"/>
    </row>
    <row r="506" spans="3:16">
      <c r="C506" s="170"/>
      <c r="D506" s="170"/>
      <c r="E506" s="170"/>
      <c r="F506" s="170"/>
      <c r="G506" s="170"/>
      <c r="H506" s="170"/>
      <c r="I506" s="170"/>
      <c r="J506" s="170"/>
      <c r="K506" s="170"/>
      <c r="L506" s="170"/>
      <c r="M506" s="170"/>
      <c r="N506" s="170"/>
      <c r="O506" s="170"/>
      <c r="P506" s="170"/>
    </row>
    <row r="507" spans="3:16">
      <c r="C507" s="170"/>
      <c r="D507" s="170"/>
      <c r="E507" s="170"/>
      <c r="F507" s="170"/>
      <c r="G507" s="170"/>
      <c r="H507" s="170"/>
      <c r="I507" s="170"/>
      <c r="J507" s="170"/>
      <c r="K507" s="170"/>
      <c r="L507" s="170"/>
      <c r="M507" s="170"/>
      <c r="N507" s="170"/>
      <c r="O507" s="170"/>
      <c r="P507" s="170"/>
    </row>
    <row r="508" spans="3:16">
      <c r="C508" s="170"/>
      <c r="D508" s="170"/>
      <c r="E508" s="170"/>
      <c r="F508" s="170"/>
      <c r="G508" s="170"/>
      <c r="H508" s="170"/>
      <c r="I508" s="170"/>
      <c r="J508" s="170"/>
      <c r="K508" s="170"/>
      <c r="L508" s="170"/>
      <c r="M508" s="170"/>
      <c r="N508" s="170"/>
      <c r="O508" s="170"/>
      <c r="P508" s="170"/>
    </row>
    <row r="509" spans="3:16">
      <c r="C509" s="170"/>
      <c r="D509" s="170"/>
      <c r="E509" s="170"/>
      <c r="F509" s="170"/>
      <c r="G509" s="170"/>
      <c r="H509" s="170"/>
      <c r="I509" s="170"/>
      <c r="J509" s="170"/>
      <c r="K509" s="170"/>
      <c r="L509" s="170"/>
      <c r="M509" s="170"/>
      <c r="N509" s="170"/>
      <c r="O509" s="170"/>
      <c r="P509" s="170"/>
    </row>
    <row r="510" spans="3:16">
      <c r="C510" s="170"/>
      <c r="D510" s="170"/>
      <c r="E510" s="170"/>
      <c r="F510" s="170"/>
      <c r="G510" s="170"/>
      <c r="H510" s="170"/>
      <c r="I510" s="170"/>
      <c r="J510" s="170"/>
      <c r="K510" s="170"/>
      <c r="L510" s="170"/>
      <c r="M510" s="170"/>
      <c r="N510" s="170"/>
      <c r="O510" s="170"/>
      <c r="P510" s="170"/>
    </row>
    <row r="511" spans="3:16">
      <c r="C511" s="170"/>
      <c r="D511" s="170"/>
      <c r="E511" s="170"/>
      <c r="F511" s="170"/>
      <c r="G511" s="170"/>
      <c r="H511" s="170"/>
      <c r="I511" s="170"/>
      <c r="J511" s="170"/>
      <c r="K511" s="170"/>
      <c r="L511" s="170"/>
      <c r="M511" s="170"/>
      <c r="N511" s="170"/>
      <c r="O511" s="170"/>
      <c r="P511" s="170"/>
    </row>
    <row r="512" spans="3:16">
      <c r="C512" s="170"/>
      <c r="D512" s="170"/>
      <c r="E512" s="170"/>
      <c r="F512" s="170"/>
      <c r="G512" s="170"/>
      <c r="H512" s="170"/>
      <c r="I512" s="170"/>
      <c r="J512" s="170"/>
      <c r="K512" s="170"/>
      <c r="L512" s="170"/>
      <c r="M512" s="170"/>
      <c r="N512" s="170"/>
      <c r="O512" s="170"/>
      <c r="P512" s="170"/>
    </row>
    <row r="513" spans="3:16">
      <c r="C513" s="170"/>
      <c r="D513" s="170"/>
      <c r="E513" s="170"/>
      <c r="F513" s="170"/>
      <c r="G513" s="170"/>
      <c r="H513" s="170"/>
      <c r="I513" s="170"/>
      <c r="J513" s="170"/>
      <c r="K513" s="170"/>
      <c r="L513" s="170"/>
      <c r="M513" s="170"/>
      <c r="N513" s="170"/>
      <c r="O513" s="170"/>
      <c r="P513" s="170"/>
    </row>
    <row r="514" spans="3:16">
      <c r="C514" s="170"/>
      <c r="D514" s="170"/>
      <c r="E514" s="170"/>
      <c r="F514" s="170"/>
      <c r="G514" s="170"/>
      <c r="H514" s="170"/>
      <c r="I514" s="170"/>
      <c r="J514" s="170"/>
      <c r="K514" s="170"/>
      <c r="L514" s="170"/>
      <c r="M514" s="170"/>
      <c r="N514" s="170"/>
      <c r="O514" s="170"/>
      <c r="P514" s="170"/>
    </row>
    <row r="515" spans="3:16">
      <c r="C515" s="170"/>
      <c r="D515" s="170"/>
      <c r="E515" s="170"/>
      <c r="F515" s="170"/>
      <c r="G515" s="170"/>
      <c r="H515" s="170"/>
      <c r="I515" s="170"/>
      <c r="J515" s="170"/>
      <c r="K515" s="170"/>
      <c r="L515" s="170"/>
      <c r="M515" s="170"/>
      <c r="N515" s="170"/>
      <c r="O515" s="170"/>
      <c r="P515" s="170"/>
    </row>
    <row r="516" spans="3:16">
      <c r="C516" s="170"/>
      <c r="D516" s="170"/>
      <c r="E516" s="170"/>
      <c r="F516" s="170"/>
      <c r="G516" s="170"/>
      <c r="H516" s="170"/>
      <c r="I516" s="170"/>
      <c r="J516" s="170"/>
      <c r="K516" s="170"/>
      <c r="L516" s="170"/>
      <c r="M516" s="170"/>
      <c r="N516" s="170"/>
      <c r="O516" s="170"/>
      <c r="P516" s="170"/>
    </row>
    <row r="517" spans="3:16">
      <c r="C517" s="170"/>
      <c r="D517" s="170"/>
      <c r="E517" s="170"/>
      <c r="F517" s="170"/>
      <c r="G517" s="170"/>
      <c r="H517" s="170"/>
      <c r="I517" s="170"/>
      <c r="J517" s="170"/>
      <c r="K517" s="170"/>
      <c r="L517" s="170"/>
      <c r="M517" s="170"/>
      <c r="N517" s="170"/>
      <c r="O517" s="170"/>
      <c r="P517" s="170"/>
    </row>
    <row r="518" spans="3:16">
      <c r="C518" s="170"/>
      <c r="D518" s="170"/>
      <c r="E518" s="170"/>
      <c r="F518" s="170"/>
      <c r="G518" s="170"/>
      <c r="H518" s="170"/>
      <c r="I518" s="170"/>
      <c r="J518" s="170"/>
      <c r="K518" s="170"/>
      <c r="L518" s="170"/>
      <c r="M518" s="170"/>
      <c r="N518" s="170"/>
      <c r="O518" s="170"/>
      <c r="P518" s="170"/>
    </row>
    <row r="519" spans="3:16">
      <c r="C519" s="170"/>
      <c r="D519" s="170"/>
      <c r="E519" s="170"/>
      <c r="F519" s="170"/>
      <c r="G519" s="170"/>
      <c r="H519" s="170"/>
      <c r="I519" s="170"/>
      <c r="J519" s="170"/>
      <c r="K519" s="170"/>
      <c r="L519" s="170"/>
      <c r="M519" s="170"/>
      <c r="N519" s="170"/>
      <c r="O519" s="170"/>
      <c r="P519" s="170"/>
    </row>
    <row r="520" spans="3:16">
      <c r="C520" s="170"/>
      <c r="D520" s="170"/>
      <c r="E520" s="170"/>
      <c r="F520" s="170"/>
      <c r="G520" s="170"/>
      <c r="H520" s="170"/>
      <c r="I520" s="170"/>
      <c r="J520" s="170"/>
      <c r="K520" s="170"/>
      <c r="L520" s="170"/>
      <c r="M520" s="170"/>
      <c r="N520" s="170"/>
      <c r="O520" s="170"/>
      <c r="P520" s="170"/>
    </row>
    <row r="521" spans="3:16">
      <c r="C521" s="170"/>
      <c r="D521" s="170"/>
      <c r="E521" s="170"/>
      <c r="F521" s="170"/>
      <c r="G521" s="170"/>
      <c r="H521" s="170"/>
      <c r="I521" s="170"/>
      <c r="J521" s="170"/>
      <c r="K521" s="170"/>
      <c r="L521" s="170"/>
      <c r="M521" s="170"/>
      <c r="N521" s="170"/>
      <c r="O521" s="170"/>
      <c r="P521" s="170"/>
    </row>
    <row r="522" spans="3:16">
      <c r="C522" s="170"/>
      <c r="D522" s="170"/>
      <c r="E522" s="170"/>
      <c r="F522" s="170"/>
      <c r="G522" s="170"/>
      <c r="H522" s="170"/>
      <c r="I522" s="170"/>
      <c r="J522" s="170"/>
      <c r="K522" s="170"/>
      <c r="L522" s="170"/>
      <c r="M522" s="170"/>
      <c r="N522" s="170"/>
      <c r="O522" s="170"/>
      <c r="P522" s="170"/>
    </row>
    <row r="523" spans="3:16">
      <c r="C523" s="170"/>
      <c r="D523" s="170"/>
      <c r="E523" s="170"/>
      <c r="F523" s="170"/>
      <c r="G523" s="170"/>
      <c r="H523" s="170"/>
      <c r="I523" s="170"/>
      <c r="J523" s="170"/>
      <c r="K523" s="170"/>
      <c r="L523" s="170"/>
      <c r="M523" s="170"/>
      <c r="N523" s="170"/>
      <c r="O523" s="170"/>
      <c r="P523" s="170"/>
    </row>
    <row r="524" spans="3:16">
      <c r="C524" s="170"/>
      <c r="D524" s="170"/>
      <c r="E524" s="170"/>
      <c r="F524" s="170"/>
      <c r="G524" s="170"/>
      <c r="H524" s="170"/>
      <c r="I524" s="170"/>
      <c r="J524" s="170"/>
      <c r="K524" s="170"/>
      <c r="L524" s="170"/>
      <c r="M524" s="170"/>
      <c r="N524" s="170"/>
      <c r="O524" s="170"/>
      <c r="P524" s="170"/>
    </row>
    <row r="525" spans="3:16">
      <c r="C525" s="170"/>
      <c r="D525" s="170"/>
      <c r="E525" s="170"/>
      <c r="F525" s="170"/>
      <c r="G525" s="170"/>
      <c r="H525" s="170"/>
      <c r="I525" s="170"/>
      <c r="J525" s="170"/>
      <c r="K525" s="170"/>
      <c r="L525" s="170"/>
      <c r="M525" s="170"/>
      <c r="N525" s="170"/>
      <c r="O525" s="170"/>
      <c r="P525" s="170"/>
    </row>
    <row r="526" spans="3:16">
      <c r="C526" s="170"/>
      <c r="D526" s="170"/>
      <c r="E526" s="170"/>
      <c r="F526" s="170"/>
      <c r="G526" s="170"/>
      <c r="H526" s="170"/>
      <c r="I526" s="170"/>
      <c r="J526" s="170"/>
      <c r="K526" s="170"/>
      <c r="L526" s="170"/>
      <c r="M526" s="170"/>
      <c r="N526" s="170"/>
      <c r="O526" s="170"/>
      <c r="P526" s="170"/>
    </row>
    <row r="527" spans="3:16">
      <c r="C527" s="170"/>
      <c r="D527" s="170"/>
      <c r="E527" s="170"/>
      <c r="F527" s="170"/>
      <c r="G527" s="170"/>
      <c r="H527" s="170"/>
      <c r="I527" s="170"/>
      <c r="J527" s="170"/>
      <c r="K527" s="170"/>
      <c r="L527" s="170"/>
      <c r="M527" s="170"/>
      <c r="N527" s="170"/>
      <c r="O527" s="170"/>
      <c r="P527" s="170"/>
    </row>
    <row r="528" spans="3:16">
      <c r="C528" s="170"/>
      <c r="D528" s="170"/>
      <c r="E528" s="170"/>
      <c r="F528" s="170"/>
      <c r="G528" s="170"/>
      <c r="H528" s="170"/>
      <c r="I528" s="170"/>
      <c r="J528" s="170"/>
      <c r="K528" s="170"/>
      <c r="L528" s="170"/>
      <c r="M528" s="170"/>
      <c r="N528" s="170"/>
      <c r="O528" s="170"/>
      <c r="P528" s="170"/>
    </row>
    <row r="529" spans="3:16">
      <c r="C529" s="170"/>
      <c r="D529" s="170"/>
      <c r="E529" s="170"/>
      <c r="F529" s="170"/>
      <c r="G529" s="170"/>
      <c r="H529" s="170"/>
      <c r="I529" s="170"/>
      <c r="J529" s="170"/>
      <c r="K529" s="170"/>
      <c r="L529" s="170"/>
      <c r="M529" s="170"/>
      <c r="N529" s="170"/>
      <c r="O529" s="170"/>
      <c r="P529" s="170"/>
    </row>
    <row r="530" spans="3:16">
      <c r="C530" s="170"/>
      <c r="D530" s="170"/>
      <c r="E530" s="170"/>
      <c r="F530" s="170"/>
      <c r="G530" s="170"/>
      <c r="H530" s="170"/>
      <c r="I530" s="170"/>
      <c r="J530" s="170"/>
      <c r="K530" s="170"/>
      <c r="L530" s="170"/>
      <c r="M530" s="170"/>
      <c r="N530" s="170"/>
      <c r="O530" s="170"/>
      <c r="P530" s="170"/>
    </row>
    <row r="531" spans="3:16">
      <c r="C531" s="170"/>
      <c r="D531" s="170"/>
      <c r="E531" s="170"/>
      <c r="F531" s="170"/>
      <c r="G531" s="170"/>
      <c r="H531" s="170"/>
      <c r="I531" s="170"/>
      <c r="J531" s="170"/>
      <c r="K531" s="170"/>
      <c r="L531" s="170"/>
      <c r="M531" s="170"/>
      <c r="N531" s="170"/>
      <c r="O531" s="170"/>
      <c r="P531" s="170"/>
    </row>
    <row r="532" spans="3:16">
      <c r="C532" s="170"/>
      <c r="D532" s="170"/>
      <c r="E532" s="170"/>
      <c r="F532" s="170"/>
      <c r="G532" s="170"/>
      <c r="H532" s="170"/>
      <c r="I532" s="170"/>
      <c r="J532" s="170"/>
      <c r="K532" s="170"/>
      <c r="L532" s="170"/>
      <c r="M532" s="170"/>
      <c r="N532" s="170"/>
      <c r="O532" s="170"/>
      <c r="P532" s="170"/>
    </row>
    <row r="533" spans="3:16">
      <c r="C533" s="170"/>
      <c r="D533" s="170"/>
      <c r="E533" s="170"/>
      <c r="F533" s="170"/>
      <c r="G533" s="170"/>
      <c r="H533" s="170"/>
      <c r="I533" s="170"/>
      <c r="J533" s="170"/>
      <c r="K533" s="170"/>
      <c r="L533" s="170"/>
      <c r="M533" s="170"/>
      <c r="N533" s="170"/>
      <c r="O533" s="170"/>
      <c r="P533" s="170"/>
    </row>
    <row r="534" spans="3:16">
      <c r="C534" s="170"/>
      <c r="D534" s="170"/>
      <c r="E534" s="170"/>
      <c r="F534" s="170"/>
      <c r="G534" s="170"/>
      <c r="H534" s="170"/>
      <c r="I534" s="170"/>
      <c r="J534" s="170"/>
      <c r="K534" s="170"/>
      <c r="L534" s="170"/>
      <c r="M534" s="170"/>
      <c r="N534" s="170"/>
      <c r="O534" s="170"/>
      <c r="P534" s="170"/>
    </row>
    <row r="535" spans="3:16">
      <c r="C535" s="170"/>
      <c r="D535" s="170"/>
      <c r="E535" s="170"/>
      <c r="F535" s="170"/>
      <c r="G535" s="170"/>
      <c r="H535" s="170"/>
      <c r="I535" s="170"/>
      <c r="J535" s="170"/>
      <c r="K535" s="170"/>
      <c r="L535" s="170"/>
      <c r="M535" s="170"/>
      <c r="N535" s="170"/>
      <c r="O535" s="170"/>
      <c r="P535" s="170"/>
    </row>
    <row r="536" spans="3:16">
      <c r="C536" s="170"/>
      <c r="D536" s="170"/>
      <c r="E536" s="170"/>
      <c r="F536" s="170"/>
      <c r="G536" s="170"/>
      <c r="H536" s="170"/>
      <c r="I536" s="170"/>
      <c r="J536" s="170"/>
      <c r="K536" s="170"/>
      <c r="L536" s="170"/>
      <c r="M536" s="170"/>
      <c r="N536" s="170"/>
      <c r="O536" s="170"/>
      <c r="P536" s="170"/>
    </row>
    <row r="537" spans="3:16">
      <c r="C537" s="170"/>
      <c r="D537" s="170"/>
      <c r="E537" s="170"/>
      <c r="F537" s="170"/>
      <c r="G537" s="170"/>
      <c r="H537" s="170"/>
      <c r="I537" s="170"/>
      <c r="J537" s="170"/>
      <c r="K537" s="170"/>
      <c r="L537" s="170"/>
      <c r="M537" s="170"/>
      <c r="N537" s="170"/>
      <c r="O537" s="170"/>
      <c r="P537" s="170"/>
    </row>
    <row r="538" spans="3:16">
      <c r="C538" s="170"/>
      <c r="D538" s="170"/>
      <c r="E538" s="170"/>
      <c r="F538" s="170"/>
      <c r="G538" s="170"/>
      <c r="H538" s="170"/>
      <c r="I538" s="170"/>
      <c r="J538" s="170"/>
      <c r="K538" s="170"/>
      <c r="L538" s="170"/>
      <c r="M538" s="170"/>
      <c r="N538" s="170"/>
      <c r="O538" s="170"/>
      <c r="P538" s="170"/>
    </row>
    <row r="539" spans="3:16">
      <c r="C539" s="170"/>
      <c r="D539" s="170"/>
      <c r="E539" s="170"/>
      <c r="F539" s="170"/>
      <c r="G539" s="170"/>
      <c r="H539" s="170"/>
      <c r="I539" s="170"/>
      <c r="J539" s="170"/>
      <c r="K539" s="170"/>
      <c r="L539" s="170"/>
      <c r="M539" s="170"/>
      <c r="N539" s="170"/>
      <c r="O539" s="170"/>
      <c r="P539" s="170"/>
    </row>
    <row r="540" spans="3:16">
      <c r="C540" s="170"/>
      <c r="D540" s="170"/>
      <c r="E540" s="170"/>
      <c r="F540" s="170"/>
      <c r="G540" s="170"/>
      <c r="H540" s="170"/>
      <c r="I540" s="170"/>
      <c r="J540" s="170"/>
      <c r="K540" s="170"/>
      <c r="L540" s="170"/>
      <c r="M540" s="170"/>
      <c r="N540" s="170"/>
      <c r="O540" s="170"/>
      <c r="P540" s="170"/>
    </row>
    <row r="541" spans="3:16">
      <c r="C541" s="170"/>
      <c r="D541" s="170"/>
      <c r="E541" s="170"/>
      <c r="F541" s="170"/>
      <c r="G541" s="170"/>
      <c r="H541" s="170"/>
      <c r="I541" s="170"/>
      <c r="J541" s="170"/>
      <c r="K541" s="170"/>
      <c r="L541" s="170"/>
      <c r="M541" s="170"/>
      <c r="N541" s="170"/>
      <c r="O541" s="170"/>
      <c r="P541" s="170"/>
    </row>
    <row r="542" spans="3:16">
      <c r="C542" s="170"/>
      <c r="D542" s="170"/>
      <c r="E542" s="170"/>
      <c r="F542" s="170"/>
      <c r="G542" s="170"/>
      <c r="H542" s="170"/>
      <c r="I542" s="170"/>
      <c r="J542" s="170"/>
      <c r="K542" s="170"/>
      <c r="L542" s="170"/>
      <c r="M542" s="170"/>
      <c r="N542" s="170"/>
      <c r="O542" s="170"/>
      <c r="P542" s="170"/>
    </row>
    <row r="543" spans="3:16">
      <c r="C543" s="170"/>
      <c r="D543" s="170"/>
      <c r="E543" s="170"/>
      <c r="F543" s="170"/>
      <c r="G543" s="170"/>
      <c r="H543" s="170"/>
      <c r="I543" s="170"/>
      <c r="J543" s="170"/>
      <c r="K543" s="170"/>
      <c r="L543" s="170"/>
      <c r="M543" s="170"/>
      <c r="N543" s="170"/>
      <c r="O543" s="170"/>
      <c r="P543" s="170"/>
    </row>
    <row r="544" spans="3:16">
      <c r="C544" s="170"/>
      <c r="D544" s="170"/>
      <c r="E544" s="170"/>
      <c r="F544" s="170"/>
      <c r="G544" s="170"/>
      <c r="H544" s="170"/>
      <c r="I544" s="170"/>
      <c r="J544" s="170"/>
      <c r="K544" s="170"/>
      <c r="L544" s="170"/>
      <c r="M544" s="170"/>
      <c r="N544" s="170"/>
      <c r="O544" s="170"/>
      <c r="P544" s="170"/>
    </row>
    <row r="545" spans="3:16">
      <c r="C545" s="170"/>
      <c r="D545" s="170"/>
      <c r="E545" s="170"/>
      <c r="F545" s="170"/>
      <c r="G545" s="170"/>
      <c r="H545" s="170"/>
      <c r="I545" s="170"/>
      <c r="J545" s="170"/>
      <c r="K545" s="170"/>
      <c r="L545" s="170"/>
      <c r="M545" s="170"/>
      <c r="N545" s="170"/>
      <c r="O545" s="170"/>
      <c r="P545" s="170"/>
    </row>
    <row r="546" spans="3:16">
      <c r="C546" s="170"/>
      <c r="D546" s="170"/>
      <c r="E546" s="170"/>
      <c r="F546" s="170"/>
      <c r="G546" s="170"/>
      <c r="H546" s="170"/>
      <c r="I546" s="170"/>
      <c r="J546" s="170"/>
      <c r="K546" s="170"/>
      <c r="L546" s="170"/>
      <c r="M546" s="170"/>
      <c r="N546" s="170"/>
      <c r="O546" s="170"/>
      <c r="P546" s="170"/>
    </row>
    <row r="547" spans="3:16">
      <c r="C547" s="170"/>
      <c r="D547" s="170"/>
      <c r="E547" s="170"/>
      <c r="F547" s="170"/>
      <c r="G547" s="170"/>
      <c r="H547" s="170"/>
      <c r="I547" s="170"/>
      <c r="J547" s="170"/>
      <c r="K547" s="170"/>
      <c r="L547" s="170"/>
      <c r="M547" s="170"/>
      <c r="N547" s="170"/>
      <c r="O547" s="170"/>
      <c r="P547" s="170"/>
    </row>
    <row r="548" spans="3:16">
      <c r="C548" s="170"/>
      <c r="D548" s="170"/>
      <c r="E548" s="170"/>
      <c r="F548" s="170"/>
      <c r="G548" s="170"/>
      <c r="H548" s="170"/>
      <c r="I548" s="170"/>
      <c r="J548" s="170"/>
      <c r="K548" s="170"/>
      <c r="L548" s="170"/>
      <c r="M548" s="170"/>
      <c r="N548" s="170"/>
      <c r="O548" s="170"/>
      <c r="P548" s="170"/>
    </row>
    <row r="549" spans="3:16">
      <c r="C549" s="170"/>
      <c r="D549" s="170"/>
      <c r="E549" s="170"/>
      <c r="F549" s="170"/>
      <c r="G549" s="170"/>
      <c r="H549" s="170"/>
      <c r="I549" s="170"/>
      <c r="J549" s="170"/>
      <c r="K549" s="170"/>
      <c r="L549" s="170"/>
      <c r="M549" s="170"/>
      <c r="N549" s="170"/>
      <c r="O549" s="170"/>
      <c r="P549" s="170"/>
    </row>
    <row r="550" spans="3:16">
      <c r="C550" s="170"/>
      <c r="D550" s="170"/>
      <c r="E550" s="170"/>
      <c r="F550" s="170"/>
      <c r="G550" s="170"/>
      <c r="H550" s="170"/>
      <c r="I550" s="170"/>
      <c r="J550" s="170"/>
      <c r="K550" s="170"/>
      <c r="L550" s="170"/>
      <c r="M550" s="170"/>
      <c r="N550" s="170"/>
      <c r="O550" s="170"/>
      <c r="P550" s="170"/>
    </row>
    <row r="551" spans="3:16">
      <c r="C551" s="170"/>
      <c r="D551" s="170"/>
      <c r="E551" s="170"/>
      <c r="F551" s="170"/>
      <c r="G551" s="170"/>
      <c r="H551" s="170"/>
      <c r="I551" s="170"/>
      <c r="J551" s="170"/>
      <c r="K551" s="170"/>
      <c r="L551" s="170"/>
      <c r="M551" s="170"/>
      <c r="N551" s="170"/>
      <c r="O551" s="170"/>
      <c r="P551" s="170"/>
    </row>
    <row r="552" spans="3:16">
      <c r="C552" s="170"/>
      <c r="D552" s="170"/>
      <c r="E552" s="170"/>
      <c r="F552" s="170"/>
      <c r="G552" s="170"/>
      <c r="H552" s="170"/>
      <c r="I552" s="170"/>
      <c r="J552" s="170"/>
      <c r="K552" s="170"/>
      <c r="L552" s="170"/>
      <c r="M552" s="170"/>
      <c r="N552" s="170"/>
      <c r="O552" s="170"/>
      <c r="P552" s="170"/>
    </row>
    <row r="553" spans="3:16">
      <c r="C553" s="170"/>
      <c r="D553" s="170"/>
      <c r="E553" s="170"/>
      <c r="F553" s="170"/>
      <c r="G553" s="170"/>
      <c r="H553" s="170"/>
      <c r="I553" s="170"/>
      <c r="J553" s="170"/>
      <c r="K553" s="170"/>
      <c r="L553" s="170"/>
      <c r="M553" s="170"/>
      <c r="N553" s="170"/>
      <c r="O553" s="170"/>
      <c r="P553" s="170"/>
    </row>
    <row r="554" spans="3:16">
      <c r="C554" s="170"/>
      <c r="D554" s="170"/>
      <c r="E554" s="170"/>
      <c r="F554" s="170"/>
      <c r="G554" s="170"/>
      <c r="H554" s="170"/>
      <c r="I554" s="170"/>
      <c r="J554" s="170"/>
      <c r="K554" s="170"/>
      <c r="L554" s="170"/>
      <c r="M554" s="170"/>
      <c r="N554" s="170"/>
      <c r="O554" s="170"/>
      <c r="P554" s="170"/>
    </row>
    <row r="555" spans="3:16"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</row>
    <row r="556" spans="3:16">
      <c r="C556" s="170"/>
      <c r="D556" s="170"/>
      <c r="E556" s="170"/>
      <c r="F556" s="170"/>
      <c r="G556" s="170"/>
      <c r="H556" s="170"/>
      <c r="I556" s="170"/>
      <c r="J556" s="170"/>
      <c r="K556" s="170"/>
      <c r="L556" s="170"/>
      <c r="M556" s="170"/>
      <c r="N556" s="170"/>
      <c r="O556" s="170"/>
      <c r="P556" s="170"/>
    </row>
    <row r="557" spans="3:16">
      <c r="C557" s="170"/>
      <c r="D557" s="170"/>
      <c r="E557" s="170"/>
      <c r="F557" s="170"/>
      <c r="G557" s="170"/>
      <c r="H557" s="170"/>
      <c r="I557" s="170"/>
      <c r="J557" s="170"/>
      <c r="K557" s="170"/>
      <c r="L557" s="170"/>
      <c r="M557" s="170"/>
      <c r="N557" s="170"/>
      <c r="O557" s="170"/>
      <c r="P557" s="170"/>
    </row>
    <row r="558" spans="3:16">
      <c r="C558" s="170"/>
      <c r="D558" s="170"/>
      <c r="E558" s="170"/>
      <c r="F558" s="170"/>
      <c r="G558" s="170"/>
      <c r="H558" s="170"/>
      <c r="I558" s="170"/>
      <c r="J558" s="170"/>
      <c r="K558" s="170"/>
      <c r="L558" s="170"/>
      <c r="M558" s="170"/>
      <c r="N558" s="170"/>
      <c r="O558" s="170"/>
      <c r="P558" s="170"/>
    </row>
    <row r="559" spans="3:16">
      <c r="C559" s="170"/>
      <c r="D559" s="170"/>
      <c r="E559" s="170"/>
      <c r="F559" s="170"/>
      <c r="G559" s="170"/>
      <c r="H559" s="170"/>
      <c r="I559" s="170"/>
      <c r="J559" s="170"/>
      <c r="K559" s="170"/>
      <c r="L559" s="170"/>
      <c r="M559" s="170"/>
      <c r="N559" s="170"/>
      <c r="O559" s="170"/>
      <c r="P559" s="170"/>
    </row>
    <row r="560" spans="3:16">
      <c r="C560" s="170"/>
      <c r="D560" s="170"/>
      <c r="E560" s="170"/>
      <c r="F560" s="170"/>
      <c r="G560" s="170"/>
      <c r="H560" s="170"/>
      <c r="I560" s="170"/>
      <c r="J560" s="170"/>
      <c r="K560" s="170"/>
      <c r="L560" s="170"/>
      <c r="M560" s="170"/>
      <c r="N560" s="170"/>
      <c r="O560" s="170"/>
      <c r="P560" s="170"/>
    </row>
    <row r="561" spans="3:16">
      <c r="C561" s="170"/>
      <c r="D561" s="170"/>
      <c r="E561" s="170"/>
      <c r="F561" s="170"/>
      <c r="G561" s="170"/>
      <c r="H561" s="170"/>
      <c r="I561" s="170"/>
      <c r="J561" s="170"/>
      <c r="K561" s="170"/>
      <c r="L561" s="170"/>
      <c r="M561" s="170"/>
      <c r="N561" s="170"/>
      <c r="O561" s="170"/>
      <c r="P561" s="170"/>
    </row>
    <row r="562" spans="3:16">
      <c r="C562" s="170"/>
      <c r="D562" s="170"/>
      <c r="E562" s="170"/>
      <c r="F562" s="170"/>
      <c r="G562" s="170"/>
      <c r="H562" s="170"/>
      <c r="I562" s="170"/>
      <c r="J562" s="170"/>
      <c r="K562" s="170"/>
      <c r="L562" s="170"/>
      <c r="M562" s="170"/>
      <c r="N562" s="170"/>
      <c r="O562" s="170"/>
      <c r="P562" s="170"/>
    </row>
    <row r="563" spans="3:16">
      <c r="C563" s="170"/>
      <c r="D563" s="170"/>
      <c r="E563" s="170"/>
      <c r="F563" s="170"/>
      <c r="G563" s="170"/>
      <c r="H563" s="170"/>
      <c r="I563" s="170"/>
      <c r="J563" s="170"/>
      <c r="K563" s="170"/>
      <c r="L563" s="170"/>
      <c r="M563" s="170"/>
      <c r="N563" s="170"/>
      <c r="O563" s="170"/>
      <c r="P563" s="170"/>
    </row>
    <row r="564" spans="3:16">
      <c r="C564" s="170"/>
      <c r="D564" s="170"/>
      <c r="E564" s="170"/>
      <c r="F564" s="170"/>
      <c r="G564" s="170"/>
      <c r="H564" s="170"/>
      <c r="I564" s="170"/>
      <c r="J564" s="170"/>
      <c r="K564" s="170"/>
      <c r="L564" s="170"/>
      <c r="M564" s="170"/>
      <c r="N564" s="170"/>
      <c r="O564" s="170"/>
      <c r="P564" s="170"/>
    </row>
    <row r="565" spans="3:16">
      <c r="C565" s="170"/>
      <c r="D565" s="170"/>
      <c r="E565" s="170"/>
      <c r="F565" s="170"/>
      <c r="G565" s="170"/>
      <c r="H565" s="170"/>
      <c r="I565" s="170"/>
      <c r="J565" s="170"/>
      <c r="K565" s="170"/>
      <c r="L565" s="170"/>
      <c r="M565" s="170"/>
      <c r="N565" s="170"/>
      <c r="O565" s="170"/>
      <c r="P565" s="170"/>
    </row>
    <row r="566" spans="3:16">
      <c r="C566" s="170"/>
      <c r="D566" s="170"/>
      <c r="E566" s="170"/>
      <c r="F566" s="170"/>
      <c r="G566" s="170"/>
      <c r="H566" s="170"/>
      <c r="I566" s="170"/>
      <c r="J566" s="170"/>
      <c r="K566" s="170"/>
      <c r="L566" s="170"/>
      <c r="M566" s="170"/>
      <c r="N566" s="170"/>
      <c r="O566" s="170"/>
      <c r="P566" s="170"/>
    </row>
    <row r="567" spans="3:16">
      <c r="C567" s="170"/>
      <c r="D567" s="170"/>
      <c r="E567" s="170"/>
      <c r="F567" s="170"/>
      <c r="G567" s="170"/>
      <c r="H567" s="170"/>
      <c r="I567" s="170"/>
      <c r="J567" s="170"/>
      <c r="K567" s="170"/>
      <c r="L567" s="170"/>
      <c r="M567" s="170"/>
      <c r="N567" s="170"/>
      <c r="O567" s="170"/>
      <c r="P567" s="170"/>
    </row>
    <row r="568" spans="3:16">
      <c r="C568" s="170"/>
      <c r="D568" s="170"/>
      <c r="E568" s="170"/>
      <c r="F568" s="170"/>
      <c r="G568" s="170"/>
      <c r="H568" s="170"/>
      <c r="I568" s="170"/>
      <c r="J568" s="170"/>
      <c r="K568" s="170"/>
      <c r="L568" s="170"/>
      <c r="M568" s="170"/>
      <c r="N568" s="170"/>
      <c r="O568" s="170"/>
      <c r="P568" s="170"/>
    </row>
    <row r="569" spans="3:16">
      <c r="C569" s="170"/>
      <c r="D569" s="170"/>
      <c r="E569" s="170"/>
      <c r="F569" s="170"/>
      <c r="G569" s="170"/>
      <c r="H569" s="170"/>
      <c r="I569" s="170"/>
      <c r="J569" s="170"/>
      <c r="K569" s="170"/>
      <c r="L569" s="170"/>
      <c r="M569" s="170"/>
      <c r="N569" s="170"/>
      <c r="O569" s="170"/>
      <c r="P569" s="170"/>
    </row>
    <row r="570" spans="3:16">
      <c r="C570" s="170"/>
      <c r="D570" s="170"/>
      <c r="E570" s="170"/>
      <c r="F570" s="170"/>
      <c r="G570" s="170"/>
      <c r="H570" s="170"/>
      <c r="I570" s="170"/>
      <c r="J570" s="170"/>
      <c r="K570" s="170"/>
      <c r="L570" s="170"/>
      <c r="M570" s="170"/>
      <c r="N570" s="170"/>
      <c r="O570" s="170"/>
      <c r="P570" s="170"/>
    </row>
    <row r="571" spans="3:16">
      <c r="C571" s="170"/>
      <c r="D571" s="170"/>
      <c r="E571" s="170"/>
      <c r="F571" s="170"/>
      <c r="G571" s="170"/>
      <c r="H571" s="170"/>
      <c r="I571" s="170"/>
      <c r="J571" s="170"/>
      <c r="K571" s="170"/>
      <c r="L571" s="170"/>
      <c r="M571" s="170"/>
      <c r="N571" s="170"/>
      <c r="O571" s="170"/>
      <c r="P571" s="170"/>
    </row>
    <row r="572" spans="3:16">
      <c r="C572" s="170"/>
      <c r="D572" s="170"/>
      <c r="E572" s="170"/>
      <c r="F572" s="170"/>
      <c r="G572" s="170"/>
      <c r="H572" s="170"/>
      <c r="I572" s="170"/>
      <c r="J572" s="170"/>
      <c r="K572" s="170"/>
      <c r="L572" s="170"/>
      <c r="M572" s="170"/>
      <c r="N572" s="170"/>
      <c r="O572" s="170"/>
      <c r="P572" s="170"/>
    </row>
    <row r="573" spans="3:16">
      <c r="C573" s="170"/>
      <c r="D573" s="170"/>
      <c r="E573" s="170"/>
      <c r="F573" s="170"/>
      <c r="G573" s="170"/>
      <c r="H573" s="170"/>
      <c r="I573" s="170"/>
      <c r="J573" s="170"/>
      <c r="K573" s="170"/>
      <c r="L573" s="170"/>
      <c r="M573" s="170"/>
      <c r="N573" s="170"/>
      <c r="O573" s="170"/>
      <c r="P573" s="170"/>
    </row>
    <row r="574" spans="3:16">
      <c r="C574" s="170"/>
      <c r="D574" s="170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</row>
    <row r="575" spans="3:16">
      <c r="C575" s="170"/>
      <c r="D575" s="170"/>
      <c r="E575" s="170"/>
      <c r="F575" s="170"/>
      <c r="G575" s="170"/>
      <c r="H575" s="170"/>
      <c r="I575" s="170"/>
      <c r="J575" s="170"/>
      <c r="K575" s="170"/>
      <c r="L575" s="170"/>
      <c r="M575" s="170"/>
      <c r="N575" s="170"/>
      <c r="O575" s="170"/>
      <c r="P575" s="170"/>
    </row>
    <row r="576" spans="3:16">
      <c r="C576" s="170"/>
      <c r="D576" s="170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</row>
    <row r="577" spans="3:16">
      <c r="C577" s="170"/>
      <c r="D577" s="170"/>
      <c r="E577" s="170"/>
      <c r="F577" s="170"/>
      <c r="G577" s="170"/>
      <c r="H577" s="170"/>
      <c r="I577" s="170"/>
      <c r="J577" s="170"/>
      <c r="K577" s="170"/>
      <c r="L577" s="170"/>
      <c r="M577" s="170"/>
      <c r="N577" s="170"/>
      <c r="O577" s="170"/>
      <c r="P577" s="170"/>
    </row>
    <row r="578" spans="3:16">
      <c r="C578" s="170"/>
      <c r="D578" s="170"/>
      <c r="E578" s="170"/>
      <c r="F578" s="170"/>
      <c r="G578" s="170"/>
      <c r="H578" s="170"/>
      <c r="I578" s="170"/>
      <c r="J578" s="170"/>
      <c r="K578" s="170"/>
      <c r="L578" s="170"/>
      <c r="M578" s="170"/>
      <c r="N578" s="170"/>
      <c r="O578" s="170"/>
      <c r="P578" s="170"/>
    </row>
    <row r="579" spans="3:16">
      <c r="C579" s="170"/>
      <c r="D579" s="170"/>
      <c r="E579" s="170"/>
      <c r="F579" s="170"/>
      <c r="G579" s="170"/>
      <c r="H579" s="170"/>
      <c r="I579" s="170"/>
      <c r="J579" s="170"/>
      <c r="K579" s="170"/>
      <c r="L579" s="170"/>
      <c r="M579" s="170"/>
      <c r="N579" s="170"/>
      <c r="O579" s="170"/>
      <c r="P579" s="170"/>
    </row>
    <row r="580" spans="3:16">
      <c r="C580" s="170"/>
      <c r="D580" s="170"/>
      <c r="E580" s="170"/>
      <c r="F580" s="170"/>
      <c r="G580" s="170"/>
      <c r="H580" s="170"/>
      <c r="I580" s="170"/>
      <c r="J580" s="170"/>
      <c r="K580" s="170"/>
      <c r="L580" s="170"/>
      <c r="M580" s="170"/>
      <c r="N580" s="170"/>
      <c r="O580" s="170"/>
      <c r="P580" s="170"/>
    </row>
    <row r="581" spans="3:16">
      <c r="C581" s="170"/>
      <c r="D581" s="170"/>
      <c r="E581" s="170"/>
      <c r="F581" s="170"/>
      <c r="G581" s="170"/>
      <c r="H581" s="170"/>
      <c r="I581" s="170"/>
      <c r="J581" s="170"/>
      <c r="K581" s="170"/>
      <c r="L581" s="170"/>
      <c r="M581" s="170"/>
      <c r="N581" s="170"/>
      <c r="O581" s="170"/>
      <c r="P581" s="170"/>
    </row>
    <row r="582" spans="3:16">
      <c r="C582" s="170"/>
      <c r="D582" s="170"/>
      <c r="E582" s="170"/>
      <c r="F582" s="170"/>
      <c r="G582" s="170"/>
      <c r="H582" s="170"/>
      <c r="I582" s="170"/>
      <c r="J582" s="170"/>
      <c r="K582" s="170"/>
      <c r="L582" s="170"/>
      <c r="M582" s="170"/>
      <c r="N582" s="170"/>
      <c r="O582" s="170"/>
      <c r="P582" s="170"/>
    </row>
    <row r="583" spans="3:16">
      <c r="C583" s="170"/>
      <c r="D583" s="170"/>
      <c r="E583" s="170"/>
      <c r="F583" s="170"/>
      <c r="G583" s="170"/>
      <c r="H583" s="170"/>
      <c r="I583" s="170"/>
      <c r="J583" s="170"/>
      <c r="K583" s="170"/>
      <c r="L583" s="170"/>
      <c r="M583" s="170"/>
      <c r="N583" s="170"/>
      <c r="O583" s="170"/>
      <c r="P583" s="170"/>
    </row>
    <row r="584" spans="3:16">
      <c r="C584" s="170"/>
      <c r="D584" s="170"/>
      <c r="E584" s="170"/>
      <c r="F584" s="170"/>
      <c r="G584" s="170"/>
      <c r="H584" s="170"/>
      <c r="I584" s="170"/>
      <c r="J584" s="170"/>
      <c r="K584" s="170"/>
      <c r="L584" s="170"/>
      <c r="M584" s="170"/>
      <c r="N584" s="170"/>
      <c r="O584" s="170"/>
      <c r="P584" s="170"/>
    </row>
    <row r="585" spans="3:16">
      <c r="C585" s="170"/>
      <c r="D585" s="170"/>
      <c r="E585" s="170"/>
      <c r="F585" s="170"/>
      <c r="G585" s="170"/>
      <c r="H585" s="170"/>
      <c r="I585" s="170"/>
      <c r="J585" s="170"/>
      <c r="K585" s="170"/>
      <c r="L585" s="170"/>
      <c r="M585" s="170"/>
      <c r="N585" s="170"/>
      <c r="O585" s="170"/>
      <c r="P585" s="170"/>
    </row>
    <row r="586" spans="3:16">
      <c r="C586" s="170"/>
      <c r="D586" s="170"/>
      <c r="E586" s="170"/>
      <c r="F586" s="170"/>
      <c r="G586" s="170"/>
      <c r="H586" s="170"/>
      <c r="I586" s="170"/>
      <c r="J586" s="170"/>
      <c r="K586" s="170"/>
      <c r="L586" s="170"/>
      <c r="M586" s="170"/>
      <c r="N586" s="170"/>
      <c r="O586" s="170"/>
      <c r="P586" s="170"/>
    </row>
    <row r="587" spans="3:16">
      <c r="C587" s="170"/>
      <c r="D587" s="170"/>
      <c r="E587" s="170"/>
      <c r="F587" s="170"/>
      <c r="G587" s="170"/>
      <c r="H587" s="170"/>
      <c r="I587" s="170"/>
      <c r="J587" s="170"/>
      <c r="K587" s="170"/>
      <c r="L587" s="170"/>
      <c r="M587" s="170"/>
      <c r="N587" s="170"/>
      <c r="O587" s="170"/>
      <c r="P587" s="170"/>
    </row>
    <row r="588" spans="3:16">
      <c r="C588" s="170"/>
      <c r="D588" s="170"/>
      <c r="E588" s="170"/>
      <c r="F588" s="170"/>
      <c r="G588" s="170"/>
      <c r="H588" s="170"/>
      <c r="I588" s="170"/>
      <c r="J588" s="170"/>
      <c r="K588" s="170"/>
      <c r="L588" s="170"/>
      <c r="M588" s="170"/>
      <c r="N588" s="170"/>
      <c r="O588" s="170"/>
      <c r="P588" s="170"/>
    </row>
    <row r="589" spans="3:16">
      <c r="C589" s="170"/>
      <c r="D589" s="170"/>
      <c r="E589" s="170"/>
      <c r="F589" s="170"/>
      <c r="G589" s="170"/>
      <c r="H589" s="170"/>
      <c r="I589" s="170"/>
      <c r="J589" s="170"/>
      <c r="K589" s="170"/>
      <c r="L589" s="170"/>
      <c r="M589" s="170"/>
      <c r="N589" s="170"/>
      <c r="O589" s="170"/>
      <c r="P589" s="170"/>
    </row>
    <row r="590" spans="3:16">
      <c r="C590" s="170"/>
      <c r="D590" s="170"/>
      <c r="E590" s="170"/>
      <c r="F590" s="170"/>
      <c r="G590" s="170"/>
      <c r="H590" s="170"/>
      <c r="I590" s="170"/>
      <c r="J590" s="170"/>
      <c r="K590" s="170"/>
      <c r="L590" s="170"/>
      <c r="M590" s="170"/>
      <c r="N590" s="170"/>
      <c r="O590" s="170"/>
      <c r="P590" s="170"/>
    </row>
    <row r="591" spans="3:16">
      <c r="C591" s="170"/>
      <c r="D591" s="170"/>
      <c r="E591" s="170"/>
      <c r="F591" s="170"/>
      <c r="G591" s="170"/>
      <c r="H591" s="170"/>
      <c r="I591" s="170"/>
      <c r="J591" s="170"/>
      <c r="K591" s="170"/>
      <c r="L591" s="170"/>
      <c r="M591" s="170"/>
      <c r="N591" s="170"/>
      <c r="O591" s="170"/>
      <c r="P591" s="170"/>
    </row>
    <row r="592" spans="3:16">
      <c r="C592" s="170"/>
      <c r="D592" s="170"/>
      <c r="E592" s="170"/>
      <c r="F592" s="170"/>
      <c r="G592" s="170"/>
      <c r="H592" s="170"/>
      <c r="I592" s="170"/>
      <c r="J592" s="170"/>
      <c r="K592" s="170"/>
      <c r="L592" s="170"/>
      <c r="M592" s="170"/>
      <c r="N592" s="170"/>
      <c r="O592" s="170"/>
      <c r="P592" s="170"/>
    </row>
    <row r="593" spans="3:16">
      <c r="C593" s="170"/>
      <c r="D593" s="170"/>
      <c r="E593" s="170"/>
      <c r="F593" s="170"/>
      <c r="G593" s="170"/>
      <c r="H593" s="170"/>
      <c r="I593" s="170"/>
      <c r="J593" s="170"/>
      <c r="K593" s="170"/>
      <c r="L593" s="170"/>
      <c r="M593" s="170"/>
      <c r="N593" s="170"/>
      <c r="O593" s="170"/>
      <c r="P593" s="170"/>
    </row>
    <row r="594" spans="3:16">
      <c r="C594" s="170"/>
      <c r="D594" s="170"/>
      <c r="E594" s="170"/>
      <c r="F594" s="170"/>
      <c r="G594" s="170"/>
      <c r="H594" s="170"/>
      <c r="I594" s="170"/>
      <c r="J594" s="170"/>
      <c r="K594" s="170"/>
      <c r="L594" s="170"/>
      <c r="M594" s="170"/>
      <c r="N594" s="170"/>
      <c r="O594" s="170"/>
      <c r="P594" s="170"/>
    </row>
    <row r="595" spans="3:16">
      <c r="C595" s="170"/>
      <c r="D595" s="170"/>
      <c r="E595" s="170"/>
      <c r="F595" s="170"/>
      <c r="G595" s="170"/>
      <c r="H595" s="170"/>
      <c r="I595" s="170"/>
      <c r="J595" s="170"/>
      <c r="K595" s="170"/>
      <c r="L595" s="170"/>
      <c r="M595" s="170"/>
      <c r="N595" s="170"/>
      <c r="O595" s="170"/>
      <c r="P595" s="170"/>
    </row>
    <row r="596" spans="3:16">
      <c r="C596" s="170"/>
      <c r="D596" s="170"/>
      <c r="E596" s="170"/>
      <c r="F596" s="170"/>
      <c r="G596" s="170"/>
      <c r="H596" s="170"/>
      <c r="I596" s="170"/>
      <c r="J596" s="170"/>
      <c r="K596" s="170"/>
      <c r="L596" s="170"/>
      <c r="M596" s="170"/>
      <c r="N596" s="170"/>
      <c r="O596" s="170"/>
      <c r="P596" s="170"/>
    </row>
    <row r="597" spans="3:16">
      <c r="C597" s="170"/>
      <c r="D597" s="170"/>
      <c r="E597" s="170"/>
      <c r="F597" s="170"/>
      <c r="G597" s="170"/>
      <c r="H597" s="170"/>
      <c r="I597" s="170"/>
      <c r="J597" s="170"/>
      <c r="K597" s="170"/>
      <c r="L597" s="170"/>
      <c r="M597" s="170"/>
      <c r="N597" s="170"/>
      <c r="O597" s="170"/>
      <c r="P597" s="170"/>
    </row>
    <row r="598" spans="3:16">
      <c r="C598" s="170"/>
      <c r="D598" s="170"/>
      <c r="E598" s="170"/>
      <c r="F598" s="170"/>
      <c r="G598" s="170"/>
      <c r="H598" s="170"/>
      <c r="I598" s="170"/>
      <c r="J598" s="170"/>
      <c r="K598" s="170"/>
      <c r="L598" s="170"/>
      <c r="M598" s="170"/>
      <c r="N598" s="170"/>
      <c r="O598" s="170"/>
      <c r="P598" s="170"/>
    </row>
    <row r="599" spans="3:16">
      <c r="C599" s="170"/>
      <c r="D599" s="170"/>
      <c r="E599" s="170"/>
      <c r="F599" s="170"/>
      <c r="G599" s="170"/>
      <c r="H599" s="170"/>
      <c r="I599" s="170"/>
      <c r="J599" s="170"/>
      <c r="K599" s="170"/>
      <c r="L599" s="170"/>
      <c r="M599" s="170"/>
      <c r="N599" s="170"/>
      <c r="O599" s="170"/>
      <c r="P599" s="170"/>
    </row>
    <row r="600" spans="3:16">
      <c r="C600" s="170"/>
      <c r="D600" s="170"/>
      <c r="E600" s="170"/>
      <c r="F600" s="170"/>
      <c r="G600" s="170"/>
      <c r="H600" s="170"/>
      <c r="I600" s="170"/>
      <c r="J600" s="170"/>
      <c r="K600" s="170"/>
      <c r="L600" s="170"/>
      <c r="M600" s="170"/>
      <c r="N600" s="170"/>
      <c r="O600" s="170"/>
      <c r="P600" s="170"/>
    </row>
    <row r="601" spans="3:16">
      <c r="C601" s="170"/>
      <c r="D601" s="170"/>
      <c r="E601" s="170"/>
      <c r="F601" s="170"/>
      <c r="G601" s="170"/>
      <c r="H601" s="170"/>
      <c r="I601" s="170"/>
      <c r="J601" s="170"/>
      <c r="K601" s="170"/>
      <c r="L601" s="170"/>
      <c r="M601" s="170"/>
      <c r="N601" s="170"/>
      <c r="O601" s="170"/>
      <c r="P601" s="170"/>
    </row>
    <row r="602" spans="3:16">
      <c r="C602" s="170"/>
      <c r="D602" s="170"/>
      <c r="E602" s="170"/>
      <c r="F602" s="170"/>
      <c r="G602" s="170"/>
      <c r="H602" s="170"/>
      <c r="I602" s="170"/>
      <c r="J602" s="170"/>
      <c r="K602" s="170"/>
      <c r="L602" s="170"/>
      <c r="M602" s="170"/>
      <c r="N602" s="170"/>
      <c r="O602" s="170"/>
      <c r="P602" s="170"/>
    </row>
    <row r="603" spans="3:16">
      <c r="C603" s="170"/>
      <c r="D603" s="170"/>
      <c r="E603" s="170"/>
      <c r="F603" s="170"/>
      <c r="G603" s="170"/>
      <c r="H603" s="170"/>
      <c r="I603" s="170"/>
      <c r="J603" s="170"/>
      <c r="K603" s="170"/>
      <c r="L603" s="170"/>
      <c r="M603" s="170"/>
      <c r="N603" s="170"/>
      <c r="O603" s="170"/>
      <c r="P603" s="170"/>
    </row>
    <row r="604" spans="3:16">
      <c r="C604" s="170"/>
      <c r="D604" s="170"/>
      <c r="E604" s="170"/>
      <c r="F604" s="170"/>
      <c r="G604" s="170"/>
      <c r="H604" s="170"/>
      <c r="I604" s="170"/>
      <c r="J604" s="170"/>
      <c r="K604" s="170"/>
      <c r="L604" s="170"/>
      <c r="M604" s="170"/>
      <c r="N604" s="170"/>
      <c r="O604" s="170"/>
      <c r="P604" s="170"/>
    </row>
    <row r="605" spans="3:16">
      <c r="C605" s="170"/>
      <c r="D605" s="170"/>
      <c r="E605" s="170"/>
      <c r="F605" s="170"/>
      <c r="G605" s="170"/>
      <c r="H605" s="170"/>
      <c r="I605" s="170"/>
      <c r="J605" s="170"/>
      <c r="K605" s="170"/>
      <c r="L605" s="170"/>
      <c r="M605" s="170"/>
      <c r="N605" s="170"/>
      <c r="O605" s="170"/>
      <c r="P605" s="170"/>
    </row>
    <row r="606" spans="3:16">
      <c r="C606" s="170"/>
      <c r="D606" s="170"/>
      <c r="E606" s="170"/>
      <c r="F606" s="170"/>
      <c r="G606" s="170"/>
      <c r="H606" s="170"/>
      <c r="I606" s="170"/>
      <c r="J606" s="170"/>
      <c r="K606" s="170"/>
      <c r="L606" s="170"/>
      <c r="M606" s="170"/>
      <c r="N606" s="170"/>
      <c r="O606" s="170"/>
      <c r="P606" s="170"/>
    </row>
    <row r="607" spans="3:16">
      <c r="C607" s="170"/>
      <c r="D607" s="170"/>
      <c r="E607" s="170"/>
      <c r="F607" s="170"/>
      <c r="G607" s="170"/>
      <c r="H607" s="170"/>
      <c r="I607" s="170"/>
      <c r="J607" s="170"/>
      <c r="K607" s="170"/>
      <c r="L607" s="170"/>
      <c r="M607" s="170"/>
      <c r="N607" s="170"/>
      <c r="O607" s="170"/>
      <c r="P607" s="170"/>
    </row>
    <row r="608" spans="3:16">
      <c r="C608" s="170"/>
      <c r="D608" s="170"/>
      <c r="E608" s="170"/>
      <c r="F608" s="170"/>
      <c r="G608" s="170"/>
      <c r="H608" s="170"/>
      <c r="I608" s="170"/>
      <c r="J608" s="170"/>
      <c r="K608" s="170"/>
      <c r="L608" s="170"/>
      <c r="M608" s="170"/>
      <c r="N608" s="170"/>
      <c r="O608" s="170"/>
      <c r="P608" s="170"/>
    </row>
    <row r="609" spans="3:16">
      <c r="C609" s="170"/>
      <c r="D609" s="170"/>
      <c r="E609" s="170"/>
      <c r="F609" s="170"/>
      <c r="G609" s="170"/>
      <c r="H609" s="170"/>
      <c r="I609" s="170"/>
      <c r="J609" s="170"/>
      <c r="K609" s="170"/>
      <c r="L609" s="170"/>
      <c r="M609" s="170"/>
      <c r="N609" s="170"/>
      <c r="O609" s="170"/>
      <c r="P609" s="170"/>
    </row>
    <row r="610" spans="3:16">
      <c r="C610" s="170"/>
      <c r="D610" s="170"/>
      <c r="E610" s="170"/>
      <c r="F610" s="170"/>
      <c r="G610" s="170"/>
      <c r="H610" s="170"/>
      <c r="I610" s="170"/>
      <c r="J610" s="170"/>
      <c r="K610" s="170"/>
      <c r="L610" s="170"/>
      <c r="M610" s="170"/>
      <c r="N610" s="170"/>
      <c r="O610" s="170"/>
      <c r="P610" s="170"/>
    </row>
    <row r="611" spans="3:16">
      <c r="C611" s="170"/>
      <c r="D611" s="170"/>
      <c r="E611" s="170"/>
      <c r="F611" s="170"/>
      <c r="G611" s="170"/>
      <c r="H611" s="170"/>
      <c r="I611" s="170"/>
      <c r="J611" s="170"/>
      <c r="K611" s="170"/>
      <c r="L611" s="170"/>
      <c r="M611" s="170"/>
      <c r="N611" s="170"/>
      <c r="O611" s="170"/>
      <c r="P611" s="170"/>
    </row>
    <row r="612" spans="3:16">
      <c r="C612" s="170"/>
      <c r="D612" s="170"/>
      <c r="E612" s="170"/>
      <c r="F612" s="170"/>
      <c r="G612" s="170"/>
      <c r="H612" s="170"/>
      <c r="I612" s="170"/>
      <c r="J612" s="170"/>
      <c r="K612" s="170"/>
      <c r="L612" s="170"/>
      <c r="M612" s="170"/>
      <c r="N612" s="170"/>
      <c r="O612" s="170"/>
      <c r="P612" s="170"/>
    </row>
    <row r="613" spans="3:16">
      <c r="C613" s="170"/>
      <c r="D613" s="170"/>
      <c r="E613" s="170"/>
      <c r="F613" s="170"/>
      <c r="G613" s="170"/>
      <c r="H613" s="170"/>
      <c r="I613" s="170"/>
      <c r="J613" s="170"/>
      <c r="K613" s="170"/>
      <c r="L613" s="170"/>
      <c r="M613" s="170"/>
      <c r="N613" s="170"/>
      <c r="O613" s="170"/>
      <c r="P613" s="170"/>
    </row>
    <row r="614" spans="3:16">
      <c r="C614" s="170"/>
      <c r="D614" s="170"/>
      <c r="E614" s="170"/>
      <c r="F614" s="170"/>
      <c r="G614" s="170"/>
      <c r="H614" s="170"/>
      <c r="I614" s="170"/>
      <c r="J614" s="170"/>
      <c r="K614" s="170"/>
      <c r="L614" s="170"/>
      <c r="M614" s="170"/>
      <c r="N614" s="170"/>
      <c r="O614" s="170"/>
      <c r="P614" s="170"/>
    </row>
    <row r="615" spans="3:16">
      <c r="C615" s="170"/>
      <c r="D615" s="170"/>
      <c r="E615" s="170"/>
      <c r="F615" s="170"/>
      <c r="G615" s="170"/>
      <c r="H615" s="170"/>
      <c r="I615" s="170"/>
      <c r="J615" s="170"/>
      <c r="K615" s="170"/>
      <c r="L615" s="170"/>
      <c r="M615" s="170"/>
      <c r="N615" s="170"/>
      <c r="O615" s="170"/>
      <c r="P615" s="170"/>
    </row>
    <row r="616" spans="3:16">
      <c r="C616" s="170"/>
      <c r="D616" s="170"/>
      <c r="E616" s="170"/>
      <c r="F616" s="170"/>
      <c r="G616" s="170"/>
      <c r="H616" s="170"/>
      <c r="I616" s="170"/>
      <c r="J616" s="170"/>
      <c r="K616" s="170"/>
      <c r="L616" s="170"/>
      <c r="M616" s="170"/>
      <c r="N616" s="170"/>
      <c r="O616" s="170"/>
      <c r="P616" s="170"/>
    </row>
    <row r="617" spans="3:16">
      <c r="C617" s="170"/>
      <c r="D617" s="170"/>
      <c r="E617" s="170"/>
      <c r="F617" s="170"/>
      <c r="G617" s="170"/>
      <c r="H617" s="170"/>
      <c r="I617" s="170"/>
      <c r="J617" s="170"/>
      <c r="K617" s="170"/>
      <c r="L617" s="170"/>
      <c r="M617" s="170"/>
      <c r="N617" s="170"/>
      <c r="O617" s="170"/>
      <c r="P617" s="170"/>
    </row>
    <row r="618" spans="3:16">
      <c r="C618" s="170"/>
      <c r="D618" s="170"/>
      <c r="E618" s="170"/>
      <c r="F618" s="170"/>
      <c r="G618" s="170"/>
      <c r="H618" s="170"/>
      <c r="I618" s="170"/>
      <c r="J618" s="170"/>
      <c r="K618" s="170"/>
      <c r="L618" s="170"/>
      <c r="M618" s="170"/>
      <c r="N618" s="170"/>
      <c r="O618" s="170"/>
      <c r="P618" s="170"/>
    </row>
    <row r="619" spans="3:16">
      <c r="C619" s="170"/>
      <c r="D619" s="170"/>
      <c r="E619" s="170"/>
      <c r="F619" s="170"/>
      <c r="G619" s="170"/>
      <c r="H619" s="170"/>
      <c r="I619" s="170"/>
      <c r="J619" s="170"/>
      <c r="K619" s="170"/>
      <c r="L619" s="170"/>
      <c r="M619" s="170"/>
      <c r="N619" s="170"/>
      <c r="O619" s="170"/>
      <c r="P619" s="170"/>
    </row>
    <row r="620" spans="3:16">
      <c r="C620" s="170"/>
      <c r="D620" s="170"/>
      <c r="E620" s="170"/>
      <c r="F620" s="170"/>
      <c r="G620" s="170"/>
      <c r="H620" s="170"/>
      <c r="I620" s="170"/>
      <c r="J620" s="170"/>
      <c r="K620" s="170"/>
      <c r="L620" s="170"/>
      <c r="M620" s="170"/>
      <c r="N620" s="170"/>
      <c r="O620" s="170"/>
      <c r="P620" s="170"/>
    </row>
    <row r="621" spans="3:16">
      <c r="C621" s="170"/>
      <c r="D621" s="170"/>
      <c r="E621" s="170"/>
      <c r="F621" s="170"/>
      <c r="G621" s="170"/>
      <c r="H621" s="170"/>
      <c r="I621" s="170"/>
      <c r="J621" s="170"/>
      <c r="K621" s="170"/>
      <c r="L621" s="170"/>
      <c r="M621" s="170"/>
      <c r="N621" s="170"/>
      <c r="O621" s="170"/>
      <c r="P621" s="170"/>
    </row>
    <row r="622" spans="3:16">
      <c r="C622" s="170"/>
      <c r="D622" s="170"/>
      <c r="E622" s="170"/>
      <c r="F622" s="170"/>
      <c r="G622" s="170"/>
      <c r="H622" s="170"/>
      <c r="I622" s="170"/>
      <c r="J622" s="170"/>
      <c r="K622" s="170"/>
      <c r="L622" s="170"/>
      <c r="M622" s="170"/>
      <c r="N622" s="170"/>
      <c r="O622" s="170"/>
      <c r="P622" s="170"/>
    </row>
    <row r="623" spans="3:16">
      <c r="C623" s="170"/>
      <c r="D623" s="170"/>
      <c r="E623" s="170"/>
      <c r="F623" s="170"/>
      <c r="G623" s="170"/>
      <c r="H623" s="170"/>
      <c r="I623" s="170"/>
      <c r="J623" s="170"/>
      <c r="K623" s="170"/>
      <c r="L623" s="170"/>
      <c r="M623" s="170"/>
      <c r="N623" s="170"/>
      <c r="O623" s="170"/>
      <c r="P623" s="170"/>
    </row>
    <row r="624" spans="3:16">
      <c r="C624" s="170"/>
      <c r="D624" s="170"/>
      <c r="E624" s="170"/>
      <c r="F624" s="170"/>
      <c r="G624" s="170"/>
      <c r="H624" s="170"/>
      <c r="I624" s="170"/>
      <c r="J624" s="170"/>
      <c r="K624" s="170"/>
      <c r="L624" s="170"/>
      <c r="M624" s="170"/>
      <c r="N624" s="170"/>
      <c r="O624" s="170"/>
      <c r="P624" s="170"/>
    </row>
    <row r="625" spans="3:16">
      <c r="C625" s="170"/>
      <c r="D625" s="170"/>
      <c r="E625" s="170"/>
      <c r="F625" s="170"/>
      <c r="G625" s="170"/>
      <c r="H625" s="170"/>
      <c r="I625" s="170"/>
      <c r="J625" s="170"/>
      <c r="K625" s="170"/>
      <c r="L625" s="170"/>
      <c r="M625" s="170"/>
      <c r="N625" s="170"/>
      <c r="O625" s="170"/>
      <c r="P625" s="170"/>
    </row>
    <row r="626" spans="3:16">
      <c r="C626" s="170"/>
      <c r="D626" s="170"/>
      <c r="E626" s="170"/>
      <c r="F626" s="170"/>
      <c r="G626" s="170"/>
      <c r="H626" s="170"/>
      <c r="I626" s="170"/>
      <c r="J626" s="170"/>
      <c r="K626" s="170"/>
      <c r="L626" s="170"/>
      <c r="M626" s="170"/>
      <c r="N626" s="170"/>
      <c r="O626" s="170"/>
      <c r="P626" s="170"/>
    </row>
    <row r="627" spans="3:16">
      <c r="C627" s="170"/>
      <c r="D627" s="170"/>
      <c r="E627" s="170"/>
      <c r="F627" s="170"/>
      <c r="G627" s="170"/>
      <c r="H627" s="170"/>
      <c r="I627" s="170"/>
      <c r="J627" s="170"/>
      <c r="K627" s="170"/>
      <c r="L627" s="170"/>
      <c r="M627" s="170"/>
      <c r="N627" s="170"/>
      <c r="O627" s="170"/>
      <c r="P627" s="170"/>
    </row>
    <row r="628" spans="3:16">
      <c r="C628" s="170"/>
      <c r="D628" s="170"/>
      <c r="E628" s="170"/>
      <c r="F628" s="170"/>
      <c r="G628" s="170"/>
      <c r="H628" s="170"/>
      <c r="I628" s="170"/>
      <c r="J628" s="170"/>
      <c r="K628" s="170"/>
      <c r="L628" s="170"/>
      <c r="M628" s="170"/>
      <c r="N628" s="170"/>
      <c r="O628" s="170"/>
      <c r="P628" s="170"/>
    </row>
    <row r="629" spans="3:16">
      <c r="C629" s="170"/>
      <c r="D629" s="170"/>
      <c r="E629" s="170"/>
      <c r="F629" s="170"/>
      <c r="G629" s="170"/>
      <c r="H629" s="170"/>
      <c r="I629" s="170"/>
      <c r="J629" s="170"/>
      <c r="K629" s="170"/>
      <c r="L629" s="170"/>
      <c r="M629" s="170"/>
      <c r="N629" s="170"/>
      <c r="O629" s="170"/>
      <c r="P629" s="170"/>
    </row>
    <row r="630" spans="3:16">
      <c r="C630" s="170"/>
      <c r="D630" s="170"/>
      <c r="E630" s="170"/>
      <c r="F630" s="170"/>
      <c r="G630" s="170"/>
      <c r="H630" s="170"/>
      <c r="I630" s="170"/>
      <c r="J630" s="170"/>
      <c r="K630" s="170"/>
      <c r="L630" s="170"/>
      <c r="M630" s="170"/>
      <c r="N630" s="170"/>
      <c r="O630" s="170"/>
      <c r="P630" s="170"/>
    </row>
    <row r="631" spans="3:16">
      <c r="C631" s="170"/>
      <c r="D631" s="170"/>
      <c r="E631" s="170"/>
      <c r="F631" s="170"/>
      <c r="G631" s="170"/>
      <c r="H631" s="170"/>
      <c r="I631" s="170"/>
      <c r="J631" s="170"/>
      <c r="K631" s="170"/>
      <c r="L631" s="170"/>
      <c r="M631" s="170"/>
      <c r="N631" s="170"/>
      <c r="O631" s="170"/>
      <c r="P631" s="170"/>
    </row>
    <row r="632" spans="3:16">
      <c r="C632" s="170"/>
      <c r="D632" s="170"/>
      <c r="E632" s="170"/>
      <c r="F632" s="170"/>
      <c r="G632" s="170"/>
      <c r="H632" s="170"/>
      <c r="I632" s="170"/>
      <c r="J632" s="170"/>
      <c r="K632" s="170"/>
      <c r="L632" s="170"/>
      <c r="M632" s="170"/>
      <c r="N632" s="170"/>
      <c r="O632" s="170"/>
      <c r="P632" s="170"/>
    </row>
    <row r="633" spans="3:16">
      <c r="C633" s="170"/>
      <c r="D633" s="170"/>
      <c r="E633" s="170"/>
      <c r="F633" s="170"/>
      <c r="G633" s="170"/>
      <c r="H633" s="170"/>
      <c r="I633" s="170"/>
      <c r="J633" s="170"/>
      <c r="K633" s="170"/>
      <c r="L633" s="170"/>
      <c r="M633" s="170"/>
      <c r="N633" s="170"/>
      <c r="O633" s="170"/>
      <c r="P633" s="170"/>
    </row>
    <row r="634" spans="3:16">
      <c r="C634" s="170"/>
      <c r="D634" s="170"/>
      <c r="E634" s="170"/>
      <c r="F634" s="170"/>
      <c r="G634" s="170"/>
      <c r="H634" s="170"/>
      <c r="I634" s="170"/>
      <c r="J634" s="170"/>
      <c r="K634" s="170"/>
      <c r="L634" s="170"/>
      <c r="M634" s="170"/>
      <c r="N634" s="170"/>
      <c r="O634" s="170"/>
      <c r="P634" s="170"/>
    </row>
    <row r="635" spans="3:16">
      <c r="C635" s="170"/>
      <c r="D635" s="170"/>
      <c r="E635" s="170"/>
      <c r="F635" s="170"/>
      <c r="G635" s="170"/>
      <c r="H635" s="170"/>
      <c r="I635" s="170"/>
      <c r="J635" s="170"/>
      <c r="K635" s="170"/>
      <c r="L635" s="170"/>
      <c r="M635" s="170"/>
      <c r="N635" s="170"/>
      <c r="O635" s="170"/>
      <c r="P635" s="170"/>
    </row>
    <row r="636" spans="3:16">
      <c r="C636" s="170"/>
      <c r="D636" s="170"/>
      <c r="E636" s="170"/>
      <c r="F636" s="170"/>
      <c r="G636" s="170"/>
      <c r="H636" s="170"/>
      <c r="I636" s="170"/>
      <c r="J636" s="170"/>
      <c r="K636" s="170"/>
      <c r="L636" s="170"/>
      <c r="M636" s="170"/>
      <c r="N636" s="170"/>
      <c r="O636" s="170"/>
      <c r="P636" s="170"/>
    </row>
    <row r="637" spans="3:16">
      <c r="C637" s="170"/>
      <c r="D637" s="170"/>
      <c r="E637" s="170"/>
      <c r="F637" s="170"/>
      <c r="G637" s="170"/>
      <c r="H637" s="170"/>
      <c r="I637" s="170"/>
      <c r="J637" s="170"/>
      <c r="K637" s="170"/>
      <c r="L637" s="170"/>
      <c r="M637" s="170"/>
      <c r="N637" s="170"/>
      <c r="O637" s="170"/>
      <c r="P637" s="170"/>
    </row>
    <row r="638" spans="3:16">
      <c r="C638" s="170"/>
      <c r="D638" s="170"/>
      <c r="E638" s="170"/>
      <c r="F638" s="170"/>
      <c r="G638" s="170"/>
      <c r="H638" s="170"/>
      <c r="I638" s="170"/>
      <c r="J638" s="170"/>
      <c r="K638" s="170"/>
      <c r="L638" s="170"/>
      <c r="M638" s="170"/>
      <c r="N638" s="170"/>
      <c r="O638" s="170"/>
      <c r="P638" s="170"/>
    </row>
    <row r="639" spans="3:16">
      <c r="C639" s="170"/>
      <c r="D639" s="170"/>
      <c r="E639" s="170"/>
      <c r="F639" s="170"/>
      <c r="G639" s="170"/>
      <c r="H639" s="170"/>
      <c r="I639" s="170"/>
      <c r="J639" s="170"/>
      <c r="K639" s="170"/>
      <c r="L639" s="170"/>
      <c r="M639" s="170"/>
      <c r="N639" s="170"/>
      <c r="O639" s="170"/>
      <c r="P639" s="170"/>
    </row>
    <row r="640" spans="3:16">
      <c r="C640" s="170"/>
      <c r="D640" s="170"/>
      <c r="E640" s="170"/>
      <c r="F640" s="170"/>
      <c r="G640" s="170"/>
      <c r="H640" s="170"/>
      <c r="I640" s="170"/>
      <c r="J640" s="170"/>
      <c r="K640" s="170"/>
      <c r="L640" s="170"/>
      <c r="M640" s="170"/>
      <c r="N640" s="170"/>
      <c r="O640" s="170"/>
      <c r="P640" s="170"/>
    </row>
    <row r="641" spans="3:16">
      <c r="C641" s="170"/>
      <c r="D641" s="170"/>
      <c r="E641" s="170"/>
      <c r="F641" s="170"/>
      <c r="G641" s="170"/>
      <c r="H641" s="170"/>
      <c r="I641" s="170"/>
      <c r="J641" s="170"/>
      <c r="K641" s="170"/>
      <c r="L641" s="170"/>
      <c r="M641" s="170"/>
      <c r="N641" s="170"/>
      <c r="O641" s="170"/>
      <c r="P641" s="170"/>
    </row>
    <row r="642" spans="3:16">
      <c r="C642" s="170"/>
      <c r="D642" s="170"/>
      <c r="E642" s="170"/>
      <c r="F642" s="170"/>
      <c r="G642" s="170"/>
      <c r="H642" s="170"/>
      <c r="I642" s="170"/>
      <c r="J642" s="170"/>
      <c r="K642" s="170"/>
      <c r="L642" s="170"/>
      <c r="M642" s="170"/>
      <c r="N642" s="170"/>
      <c r="O642" s="170"/>
      <c r="P642" s="170"/>
    </row>
    <row r="643" spans="3:16">
      <c r="C643" s="170"/>
      <c r="D643" s="170"/>
      <c r="E643" s="170"/>
      <c r="F643" s="170"/>
      <c r="G643" s="170"/>
      <c r="H643" s="170"/>
      <c r="I643" s="170"/>
      <c r="J643" s="170"/>
      <c r="K643" s="170"/>
      <c r="L643" s="170"/>
      <c r="M643" s="170"/>
      <c r="N643" s="170"/>
      <c r="O643" s="170"/>
      <c r="P643" s="170"/>
    </row>
    <row r="644" spans="3:16">
      <c r="C644" s="170"/>
      <c r="D644" s="170"/>
      <c r="E644" s="170"/>
      <c r="F644" s="170"/>
      <c r="G644" s="170"/>
      <c r="H644" s="170"/>
      <c r="I644" s="170"/>
      <c r="J644" s="170"/>
      <c r="K644" s="170"/>
      <c r="L644" s="170"/>
      <c r="M644" s="170"/>
      <c r="N644" s="170"/>
      <c r="O644" s="170"/>
      <c r="P644" s="170"/>
    </row>
    <row r="645" spans="3:16">
      <c r="C645" s="170"/>
      <c r="D645" s="170"/>
      <c r="E645" s="170"/>
      <c r="F645" s="170"/>
      <c r="G645" s="170"/>
      <c r="H645" s="170"/>
      <c r="I645" s="170"/>
      <c r="J645" s="170"/>
      <c r="K645" s="170"/>
      <c r="L645" s="170"/>
      <c r="M645" s="170"/>
      <c r="N645" s="170"/>
      <c r="O645" s="170"/>
      <c r="P645" s="170"/>
    </row>
    <row r="646" spans="3:16">
      <c r="C646" s="170"/>
      <c r="D646" s="170"/>
      <c r="E646" s="170"/>
      <c r="F646" s="170"/>
      <c r="G646" s="170"/>
      <c r="H646" s="170"/>
      <c r="I646" s="170"/>
      <c r="J646" s="170"/>
      <c r="K646" s="170"/>
      <c r="L646" s="170"/>
      <c r="M646" s="170"/>
      <c r="N646" s="170"/>
      <c r="O646" s="170"/>
      <c r="P646" s="170"/>
    </row>
    <row r="647" spans="3:16">
      <c r="C647" s="170"/>
      <c r="D647" s="170"/>
      <c r="E647" s="170"/>
      <c r="F647" s="170"/>
      <c r="G647" s="170"/>
      <c r="H647" s="170"/>
      <c r="I647" s="170"/>
      <c r="J647" s="170"/>
      <c r="K647" s="170"/>
      <c r="L647" s="170"/>
      <c r="M647" s="170"/>
      <c r="N647" s="170"/>
      <c r="O647" s="170"/>
      <c r="P647" s="170"/>
    </row>
    <row r="648" spans="3:16">
      <c r="C648" s="170"/>
      <c r="D648" s="170"/>
      <c r="E648" s="170"/>
      <c r="F648" s="170"/>
      <c r="G648" s="170"/>
      <c r="H648" s="170"/>
      <c r="I648" s="170"/>
      <c r="J648" s="170"/>
      <c r="K648" s="170"/>
      <c r="L648" s="170"/>
      <c r="M648" s="170"/>
      <c r="N648" s="170"/>
      <c r="O648" s="170"/>
      <c r="P648" s="170"/>
    </row>
    <row r="649" spans="3:16">
      <c r="C649" s="170"/>
      <c r="D649" s="170"/>
      <c r="E649" s="170"/>
      <c r="F649" s="170"/>
      <c r="G649" s="170"/>
      <c r="H649" s="170"/>
      <c r="I649" s="170"/>
      <c r="J649" s="170"/>
      <c r="K649" s="170"/>
      <c r="L649" s="170"/>
      <c r="M649" s="170"/>
      <c r="N649" s="170"/>
      <c r="O649" s="170"/>
      <c r="P649" s="170"/>
    </row>
    <row r="650" spans="3:16">
      <c r="C650" s="170"/>
      <c r="D650" s="170"/>
      <c r="E650" s="170"/>
      <c r="F650" s="170"/>
      <c r="G650" s="170"/>
      <c r="H650" s="170"/>
      <c r="I650" s="170"/>
      <c r="J650" s="170"/>
      <c r="K650" s="170"/>
      <c r="L650" s="170"/>
      <c r="M650" s="170"/>
      <c r="N650" s="170"/>
      <c r="O650" s="170"/>
      <c r="P650" s="170"/>
    </row>
    <row r="651" spans="3:16">
      <c r="C651" s="170"/>
      <c r="D651" s="170"/>
      <c r="E651" s="170"/>
      <c r="F651" s="170"/>
      <c r="G651" s="170"/>
      <c r="H651" s="170"/>
      <c r="I651" s="170"/>
      <c r="J651" s="170"/>
      <c r="K651" s="170"/>
      <c r="L651" s="170"/>
      <c r="M651" s="170"/>
      <c r="N651" s="170"/>
      <c r="O651" s="170"/>
      <c r="P651" s="170"/>
    </row>
    <row r="652" spans="3:16">
      <c r="C652" s="170"/>
      <c r="D652" s="170"/>
      <c r="E652" s="170"/>
      <c r="F652" s="170"/>
      <c r="G652" s="170"/>
      <c r="H652" s="170"/>
      <c r="I652" s="170"/>
      <c r="J652" s="170"/>
      <c r="K652" s="170"/>
      <c r="L652" s="170"/>
      <c r="M652" s="170"/>
      <c r="N652" s="170"/>
      <c r="O652" s="170"/>
      <c r="P652" s="170"/>
    </row>
    <row r="653" spans="3:16">
      <c r="C653" s="170"/>
      <c r="D653" s="170"/>
      <c r="E653" s="170"/>
      <c r="F653" s="170"/>
      <c r="G653" s="170"/>
      <c r="H653" s="170"/>
      <c r="I653" s="170"/>
      <c r="J653" s="170"/>
      <c r="K653" s="170"/>
      <c r="L653" s="170"/>
      <c r="M653" s="170"/>
      <c r="N653" s="170"/>
      <c r="O653" s="170"/>
      <c r="P653" s="170"/>
    </row>
    <row r="654" spans="3:16">
      <c r="C654" s="170"/>
      <c r="D654" s="170"/>
      <c r="E654" s="170"/>
      <c r="F654" s="170"/>
      <c r="G654" s="170"/>
      <c r="H654" s="170"/>
      <c r="I654" s="170"/>
      <c r="J654" s="170"/>
      <c r="K654" s="170"/>
      <c r="L654" s="170"/>
      <c r="M654" s="170"/>
      <c r="N654" s="170"/>
      <c r="O654" s="170"/>
      <c r="P654" s="170"/>
    </row>
    <row r="655" spans="3:16">
      <c r="C655" s="170"/>
      <c r="D655" s="170"/>
      <c r="E655" s="170"/>
      <c r="F655" s="170"/>
      <c r="G655" s="170"/>
      <c r="H655" s="170"/>
      <c r="I655" s="170"/>
      <c r="J655" s="170"/>
      <c r="K655" s="170"/>
      <c r="L655" s="170"/>
      <c r="M655" s="170"/>
      <c r="N655" s="170"/>
      <c r="O655" s="170"/>
      <c r="P655" s="170"/>
    </row>
    <row r="656" spans="3:16">
      <c r="C656" s="170"/>
      <c r="D656" s="170"/>
      <c r="E656" s="170"/>
      <c r="F656" s="170"/>
      <c r="G656" s="170"/>
      <c r="H656" s="170"/>
      <c r="I656" s="170"/>
      <c r="J656" s="170"/>
      <c r="K656" s="170"/>
      <c r="L656" s="170"/>
      <c r="M656" s="170"/>
      <c r="N656" s="170"/>
      <c r="O656" s="170"/>
      <c r="P656" s="170"/>
    </row>
    <row r="657" spans="3:16"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</row>
    <row r="658" spans="3:16">
      <c r="C658" s="170"/>
      <c r="D658" s="170"/>
      <c r="E658" s="170"/>
      <c r="F658" s="170"/>
      <c r="G658" s="170"/>
      <c r="H658" s="170"/>
      <c r="I658" s="170"/>
      <c r="J658" s="170"/>
      <c r="K658" s="170"/>
      <c r="L658" s="170"/>
      <c r="M658" s="170"/>
      <c r="N658" s="170"/>
      <c r="O658" s="170"/>
      <c r="P658" s="170"/>
    </row>
    <row r="659" spans="3:16">
      <c r="C659" s="170"/>
      <c r="D659" s="170"/>
      <c r="E659" s="170"/>
      <c r="F659" s="170"/>
      <c r="G659" s="170"/>
      <c r="H659" s="170"/>
      <c r="I659" s="170"/>
      <c r="J659" s="170"/>
      <c r="K659" s="170"/>
      <c r="L659" s="170"/>
      <c r="M659" s="170"/>
      <c r="N659" s="170"/>
      <c r="O659" s="170"/>
      <c r="P659" s="170"/>
    </row>
    <row r="660" spans="3:16">
      <c r="C660" s="170"/>
      <c r="D660" s="170"/>
      <c r="E660" s="170"/>
      <c r="F660" s="170"/>
      <c r="G660" s="170"/>
      <c r="H660" s="170"/>
      <c r="I660" s="170"/>
      <c r="J660" s="170"/>
      <c r="K660" s="170"/>
      <c r="L660" s="170"/>
      <c r="M660" s="170"/>
      <c r="N660" s="170"/>
      <c r="O660" s="170"/>
      <c r="P660" s="170"/>
    </row>
    <row r="661" spans="3:16">
      <c r="C661" s="170"/>
      <c r="D661" s="170"/>
      <c r="E661" s="170"/>
      <c r="F661" s="170"/>
      <c r="G661" s="170"/>
      <c r="H661" s="170"/>
      <c r="I661" s="170"/>
      <c r="J661" s="170"/>
      <c r="K661" s="170"/>
      <c r="L661" s="170"/>
      <c r="M661" s="170"/>
      <c r="N661" s="170"/>
      <c r="O661" s="170"/>
      <c r="P661" s="170"/>
    </row>
    <row r="662" spans="3:16">
      <c r="C662" s="170"/>
      <c r="D662" s="170"/>
      <c r="E662" s="170"/>
      <c r="F662" s="170"/>
      <c r="G662" s="170"/>
      <c r="H662" s="170"/>
      <c r="I662" s="170"/>
      <c r="J662" s="170"/>
      <c r="K662" s="170"/>
      <c r="L662" s="170"/>
      <c r="M662" s="170"/>
      <c r="N662" s="170"/>
      <c r="O662" s="170"/>
      <c r="P662" s="170"/>
    </row>
    <row r="663" spans="3:16">
      <c r="C663" s="170"/>
      <c r="D663" s="170"/>
      <c r="E663" s="170"/>
      <c r="F663" s="170"/>
      <c r="G663" s="170"/>
      <c r="H663" s="170"/>
      <c r="I663" s="170"/>
      <c r="J663" s="170"/>
      <c r="K663" s="170"/>
      <c r="L663" s="170"/>
      <c r="M663" s="170"/>
      <c r="N663" s="170"/>
      <c r="O663" s="170"/>
      <c r="P663" s="170"/>
    </row>
    <row r="664" spans="3:16">
      <c r="C664" s="170"/>
      <c r="D664" s="170"/>
      <c r="E664" s="170"/>
      <c r="F664" s="170"/>
      <c r="G664" s="170"/>
      <c r="H664" s="170"/>
      <c r="I664" s="170"/>
      <c r="J664" s="170"/>
      <c r="K664" s="170"/>
      <c r="L664" s="170"/>
      <c r="M664" s="170"/>
      <c r="N664" s="170"/>
      <c r="O664" s="170"/>
      <c r="P664" s="170"/>
    </row>
    <row r="665" spans="3:16">
      <c r="C665" s="170"/>
      <c r="D665" s="170"/>
      <c r="E665" s="170"/>
      <c r="F665" s="170"/>
      <c r="G665" s="170"/>
      <c r="H665" s="170"/>
      <c r="I665" s="170"/>
      <c r="J665" s="170"/>
      <c r="K665" s="170"/>
      <c r="L665" s="170"/>
      <c r="M665" s="170"/>
      <c r="N665" s="170"/>
      <c r="O665" s="170"/>
      <c r="P665" s="170"/>
    </row>
    <row r="666" spans="3:16">
      <c r="C666" s="170"/>
      <c r="D666" s="170"/>
      <c r="E666" s="170"/>
      <c r="F666" s="170"/>
      <c r="G666" s="170"/>
      <c r="H666" s="170"/>
      <c r="I666" s="170"/>
      <c r="J666" s="170"/>
      <c r="K666" s="170"/>
      <c r="L666" s="170"/>
      <c r="M666" s="170"/>
      <c r="N666" s="170"/>
      <c r="O666" s="170"/>
      <c r="P666" s="170"/>
    </row>
    <row r="667" spans="3:16">
      <c r="C667" s="170"/>
      <c r="D667" s="170"/>
      <c r="E667" s="170"/>
      <c r="F667" s="170"/>
      <c r="G667" s="170"/>
      <c r="H667" s="170"/>
      <c r="I667" s="170"/>
      <c r="J667" s="170"/>
      <c r="K667" s="170"/>
      <c r="L667" s="170"/>
      <c r="M667" s="170"/>
      <c r="N667" s="170"/>
      <c r="O667" s="170"/>
      <c r="P667" s="170"/>
    </row>
    <row r="668" spans="3:16">
      <c r="C668" s="170"/>
      <c r="D668" s="170"/>
      <c r="E668" s="170"/>
      <c r="F668" s="170"/>
      <c r="G668" s="170"/>
      <c r="H668" s="170"/>
      <c r="I668" s="170"/>
      <c r="J668" s="170"/>
      <c r="K668" s="170"/>
      <c r="L668" s="170"/>
      <c r="M668" s="170"/>
      <c r="N668" s="170"/>
      <c r="O668" s="170"/>
      <c r="P668" s="170"/>
    </row>
    <row r="669" spans="3:16">
      <c r="C669" s="170"/>
      <c r="D669" s="170"/>
      <c r="E669" s="170"/>
      <c r="F669" s="170"/>
      <c r="G669" s="170"/>
      <c r="H669" s="170"/>
      <c r="I669" s="170"/>
      <c r="J669" s="170"/>
      <c r="K669" s="170"/>
      <c r="L669" s="170"/>
      <c r="M669" s="170"/>
      <c r="N669" s="170"/>
      <c r="O669" s="170"/>
      <c r="P669" s="170"/>
    </row>
    <row r="670" spans="3:16">
      <c r="C670" s="170"/>
      <c r="D670" s="170"/>
      <c r="E670" s="170"/>
      <c r="F670" s="170"/>
      <c r="G670" s="170"/>
      <c r="H670" s="170"/>
      <c r="I670" s="170"/>
      <c r="J670" s="170"/>
      <c r="K670" s="170"/>
      <c r="L670" s="170"/>
      <c r="M670" s="170"/>
      <c r="N670" s="170"/>
      <c r="O670" s="170"/>
      <c r="P670" s="170"/>
    </row>
    <row r="671" spans="3:16">
      <c r="C671" s="170"/>
      <c r="D671" s="170"/>
      <c r="E671" s="170"/>
      <c r="F671" s="170"/>
      <c r="G671" s="170"/>
      <c r="H671" s="170"/>
      <c r="I671" s="170"/>
      <c r="J671" s="170"/>
      <c r="K671" s="170"/>
      <c r="L671" s="170"/>
      <c r="M671" s="170"/>
      <c r="N671" s="170"/>
      <c r="O671" s="170"/>
      <c r="P671" s="170"/>
    </row>
    <row r="672" spans="3:16">
      <c r="C672" s="170"/>
      <c r="D672" s="170"/>
      <c r="E672" s="170"/>
      <c r="F672" s="170"/>
      <c r="G672" s="170"/>
      <c r="H672" s="170"/>
      <c r="I672" s="170"/>
      <c r="J672" s="170"/>
      <c r="K672" s="170"/>
      <c r="L672" s="170"/>
      <c r="M672" s="170"/>
      <c r="N672" s="170"/>
      <c r="O672" s="170"/>
      <c r="P672" s="170"/>
    </row>
    <row r="673" spans="3:16">
      <c r="C673" s="170"/>
      <c r="D673" s="170"/>
      <c r="E673" s="170"/>
      <c r="F673" s="170"/>
      <c r="G673" s="170"/>
      <c r="H673" s="170"/>
      <c r="I673" s="170"/>
      <c r="J673" s="170"/>
      <c r="K673" s="170"/>
      <c r="L673" s="170"/>
      <c r="M673" s="170"/>
      <c r="N673" s="170"/>
      <c r="O673" s="170"/>
      <c r="P673" s="170"/>
    </row>
    <row r="674" spans="3:16">
      <c r="C674" s="170"/>
      <c r="D674" s="170"/>
      <c r="E674" s="170"/>
      <c r="F674" s="170"/>
      <c r="G674" s="170"/>
      <c r="H674" s="170"/>
      <c r="I674" s="170"/>
      <c r="J674" s="170"/>
      <c r="K674" s="170"/>
      <c r="L674" s="170"/>
      <c r="M674" s="170"/>
      <c r="N674" s="170"/>
      <c r="O674" s="170"/>
      <c r="P674" s="170"/>
    </row>
    <row r="675" spans="3:16">
      <c r="C675" s="170"/>
      <c r="D675" s="170"/>
      <c r="E675" s="170"/>
      <c r="F675" s="170"/>
      <c r="G675" s="170"/>
      <c r="H675" s="170"/>
      <c r="I675" s="170"/>
      <c r="J675" s="170"/>
      <c r="K675" s="170"/>
      <c r="L675" s="170"/>
      <c r="M675" s="170"/>
      <c r="N675" s="170"/>
      <c r="O675" s="170"/>
      <c r="P675" s="170"/>
    </row>
    <row r="676" spans="3:16">
      <c r="C676" s="170"/>
      <c r="D676" s="170"/>
      <c r="E676" s="170"/>
      <c r="F676" s="170"/>
      <c r="G676" s="170"/>
      <c r="H676" s="170"/>
      <c r="I676" s="170"/>
      <c r="J676" s="170"/>
      <c r="K676" s="170"/>
      <c r="L676" s="170"/>
      <c r="M676" s="170"/>
      <c r="N676" s="170"/>
      <c r="O676" s="170"/>
      <c r="P676" s="170"/>
    </row>
    <row r="677" spans="3:16">
      <c r="C677" s="170"/>
      <c r="D677" s="170"/>
      <c r="E677" s="170"/>
      <c r="F677" s="170"/>
      <c r="G677" s="170"/>
      <c r="H677" s="170"/>
      <c r="I677" s="170"/>
      <c r="J677" s="170"/>
      <c r="K677" s="170"/>
      <c r="L677" s="170"/>
      <c r="M677" s="170"/>
      <c r="N677" s="170"/>
      <c r="O677" s="170"/>
      <c r="P677" s="170"/>
    </row>
    <row r="678" spans="3:16">
      <c r="C678" s="170"/>
      <c r="D678" s="170"/>
      <c r="E678" s="170"/>
      <c r="F678" s="170"/>
      <c r="G678" s="170"/>
      <c r="H678" s="170"/>
      <c r="I678" s="170"/>
      <c r="J678" s="170"/>
      <c r="K678" s="170"/>
      <c r="L678" s="170"/>
      <c r="M678" s="170"/>
      <c r="N678" s="170"/>
      <c r="O678" s="170"/>
      <c r="P678" s="170"/>
    </row>
    <row r="679" spans="3:16">
      <c r="C679" s="170"/>
      <c r="D679" s="170"/>
      <c r="E679" s="170"/>
      <c r="F679" s="170"/>
      <c r="G679" s="170"/>
      <c r="H679" s="170"/>
      <c r="I679" s="170"/>
      <c r="J679" s="170"/>
      <c r="K679" s="170"/>
      <c r="L679" s="170"/>
      <c r="M679" s="170"/>
      <c r="N679" s="170"/>
      <c r="O679" s="170"/>
      <c r="P679" s="170"/>
    </row>
    <row r="680" spans="3:16">
      <c r="C680" s="170"/>
      <c r="D680" s="170"/>
      <c r="E680" s="170"/>
      <c r="F680" s="170"/>
      <c r="G680" s="170"/>
      <c r="H680" s="170"/>
      <c r="I680" s="170"/>
      <c r="J680" s="170"/>
      <c r="K680" s="170"/>
      <c r="L680" s="170"/>
      <c r="M680" s="170"/>
      <c r="N680" s="170"/>
      <c r="O680" s="170"/>
      <c r="P680" s="170"/>
    </row>
    <row r="681" spans="3:16">
      <c r="C681" s="170"/>
      <c r="D681" s="170"/>
      <c r="E681" s="170"/>
      <c r="F681" s="170"/>
      <c r="G681" s="170"/>
      <c r="H681" s="170"/>
      <c r="I681" s="170"/>
      <c r="J681" s="170"/>
      <c r="K681" s="170"/>
      <c r="L681" s="170"/>
      <c r="M681" s="170"/>
      <c r="N681" s="170"/>
      <c r="O681" s="170"/>
      <c r="P681" s="170"/>
    </row>
    <row r="682" spans="3:16">
      <c r="C682" s="170"/>
      <c r="D682" s="170"/>
      <c r="E682" s="170"/>
      <c r="F682" s="170"/>
      <c r="G682" s="170"/>
      <c r="H682" s="170"/>
      <c r="I682" s="170"/>
      <c r="J682" s="170"/>
      <c r="K682" s="170"/>
      <c r="L682" s="170"/>
      <c r="M682" s="170"/>
      <c r="N682" s="170"/>
      <c r="O682" s="170"/>
      <c r="P682" s="170"/>
    </row>
    <row r="683" spans="3:16"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  <c r="O683" s="170"/>
      <c r="P683" s="170"/>
    </row>
    <row r="684" spans="3:16"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  <c r="O684" s="170"/>
      <c r="P684" s="170"/>
    </row>
    <row r="685" spans="3:16"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  <c r="O685" s="170"/>
      <c r="P685" s="170"/>
    </row>
    <row r="686" spans="3:16"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  <c r="O686" s="170"/>
      <c r="P686" s="170"/>
    </row>
    <row r="687" spans="3:16"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  <c r="O687" s="170"/>
      <c r="P687" s="170"/>
    </row>
    <row r="688" spans="3:16"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  <c r="O688" s="170"/>
      <c r="P688" s="170"/>
    </row>
    <row r="689" spans="3:16"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  <c r="O689" s="170"/>
      <c r="P689" s="170"/>
    </row>
    <row r="690" spans="3:16"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  <c r="O690" s="170"/>
      <c r="P690" s="170"/>
    </row>
    <row r="691" spans="3:16"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  <c r="O691" s="170"/>
      <c r="P691" s="170"/>
    </row>
    <row r="692" spans="3:16"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  <c r="O692" s="170"/>
      <c r="P692" s="170"/>
    </row>
    <row r="693" spans="3:16"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  <c r="O693" s="170"/>
      <c r="P693" s="170"/>
    </row>
    <row r="694" spans="3:16"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  <c r="O694" s="170"/>
      <c r="P694" s="170"/>
    </row>
    <row r="695" spans="3:16"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  <c r="O695" s="170"/>
      <c r="P695" s="170"/>
    </row>
    <row r="696" spans="3:16"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  <c r="O696" s="170"/>
      <c r="P696" s="170"/>
    </row>
    <row r="697" spans="3:16"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  <c r="O697" s="170"/>
      <c r="P697" s="170"/>
    </row>
    <row r="698" spans="3:16"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  <c r="O698" s="170"/>
      <c r="P698" s="170"/>
    </row>
    <row r="699" spans="3:16"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  <c r="O699" s="170"/>
      <c r="P699" s="170"/>
    </row>
    <row r="700" spans="3:16"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  <c r="O700" s="170"/>
      <c r="P700" s="170"/>
    </row>
    <row r="701" spans="3:16"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  <c r="O701" s="170"/>
      <c r="P701" s="170"/>
    </row>
    <row r="702" spans="3:16"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  <c r="O702" s="170"/>
      <c r="P702" s="170"/>
    </row>
    <row r="703" spans="3:16"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  <c r="O703" s="170"/>
      <c r="P703" s="170"/>
    </row>
    <row r="704" spans="3:16"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  <c r="O704" s="170"/>
      <c r="P704" s="170"/>
    </row>
    <row r="705" spans="3:16"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  <c r="O705" s="170"/>
      <c r="P705" s="170"/>
    </row>
    <row r="706" spans="3:16"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  <c r="O706" s="170"/>
      <c r="P706" s="170"/>
    </row>
    <row r="707" spans="3:16"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  <c r="O707" s="170"/>
      <c r="P707" s="170"/>
    </row>
    <row r="708" spans="3:16"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  <c r="O708" s="170"/>
      <c r="P708" s="170"/>
    </row>
    <row r="709" spans="3:16"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  <c r="O709" s="170"/>
      <c r="P709" s="170"/>
    </row>
    <row r="710" spans="3:16"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  <c r="O710" s="170"/>
      <c r="P710" s="170"/>
    </row>
    <row r="711" spans="3:16"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  <c r="O711" s="170"/>
      <c r="P711" s="170"/>
    </row>
    <row r="712" spans="3:16"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  <c r="O712" s="170"/>
      <c r="P712" s="170"/>
    </row>
    <row r="713" spans="3:16"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  <c r="O713" s="170"/>
      <c r="P713" s="170"/>
    </row>
    <row r="714" spans="3:16"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  <c r="O714" s="170"/>
      <c r="P714" s="170"/>
    </row>
    <row r="715" spans="3:16"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  <c r="O715" s="170"/>
      <c r="P715" s="170"/>
    </row>
    <row r="716" spans="3:16"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  <c r="O716" s="170"/>
      <c r="P716" s="170"/>
    </row>
    <row r="717" spans="3:16"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  <c r="O717" s="170"/>
      <c r="P717" s="170"/>
    </row>
    <row r="718" spans="3:16"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  <c r="O718" s="170"/>
      <c r="P718" s="170"/>
    </row>
    <row r="719" spans="3:16"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  <c r="O719" s="170"/>
      <c r="P719" s="170"/>
    </row>
    <row r="720" spans="3:16"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  <c r="O720" s="170"/>
      <c r="P720" s="170"/>
    </row>
    <row r="721" spans="3:16"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  <c r="O721" s="170"/>
      <c r="P721" s="170"/>
    </row>
    <row r="722" spans="3:16"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  <c r="O722" s="170"/>
      <c r="P722" s="170"/>
    </row>
    <row r="723" spans="3:16"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  <c r="O723" s="170"/>
      <c r="P723" s="170"/>
    </row>
    <row r="724" spans="3:16"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  <c r="O724" s="170"/>
      <c r="P724" s="170"/>
    </row>
    <row r="725" spans="3:16"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  <c r="O725" s="170"/>
      <c r="P725" s="170"/>
    </row>
    <row r="726" spans="3:16"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  <c r="O726" s="170"/>
      <c r="P726" s="170"/>
    </row>
    <row r="727" spans="3:16"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  <c r="O727" s="170"/>
      <c r="P727" s="170"/>
    </row>
    <row r="728" spans="3:16"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  <c r="O728" s="170"/>
      <c r="P728" s="170"/>
    </row>
    <row r="729" spans="3:16"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  <c r="O729" s="170"/>
      <c r="P729" s="170"/>
    </row>
    <row r="730" spans="3:16"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  <c r="O730" s="170"/>
      <c r="P730" s="170"/>
    </row>
    <row r="731" spans="3:16"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  <c r="O731" s="170"/>
      <c r="P731" s="170"/>
    </row>
    <row r="732" spans="3:16"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  <c r="O732" s="170"/>
      <c r="P732" s="170"/>
    </row>
    <row r="733" spans="3:16"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  <c r="O733" s="170"/>
      <c r="P733" s="170"/>
    </row>
    <row r="734" spans="3:16"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  <c r="O734" s="170"/>
      <c r="P734" s="170"/>
    </row>
    <row r="735" spans="3:16"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  <c r="O735" s="170"/>
      <c r="P735" s="170"/>
    </row>
    <row r="736" spans="3:16"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  <c r="O736" s="170"/>
      <c r="P736" s="170"/>
    </row>
    <row r="737" spans="3:16"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  <c r="O737" s="170"/>
      <c r="P737" s="170"/>
    </row>
    <row r="738" spans="3:16"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  <c r="O738" s="170"/>
      <c r="P738" s="170"/>
    </row>
    <row r="739" spans="3:16"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  <c r="O739" s="170"/>
      <c r="P739" s="170"/>
    </row>
    <row r="740" spans="3:16"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  <c r="O740" s="170"/>
      <c r="P740" s="170"/>
    </row>
    <row r="741" spans="3:16"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  <c r="O741" s="170"/>
      <c r="P741" s="170"/>
    </row>
    <row r="742" spans="3:16"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  <c r="O742" s="170"/>
      <c r="P742" s="170"/>
    </row>
    <row r="743" spans="3:16"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  <c r="O743" s="170"/>
      <c r="P743" s="170"/>
    </row>
    <row r="744" spans="3:16"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  <c r="O744" s="170"/>
      <c r="P744" s="170"/>
    </row>
    <row r="745" spans="3:16"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  <c r="O745" s="170"/>
      <c r="P745" s="170"/>
    </row>
    <row r="746" spans="3:16"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  <c r="O746" s="170"/>
      <c r="P746" s="170"/>
    </row>
    <row r="747" spans="3:16"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  <c r="O747" s="170"/>
      <c r="P747" s="170"/>
    </row>
    <row r="748" spans="3:16"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  <c r="O748" s="170"/>
      <c r="P748" s="170"/>
    </row>
    <row r="749" spans="3:16"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  <c r="O749" s="170"/>
      <c r="P749" s="170"/>
    </row>
    <row r="750" spans="3:16"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  <c r="O750" s="170"/>
      <c r="P750" s="170"/>
    </row>
    <row r="751" spans="3:16"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  <c r="O751" s="170"/>
      <c r="P751" s="170"/>
    </row>
    <row r="752" spans="3:16"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  <c r="O752" s="170"/>
      <c r="P752" s="170"/>
    </row>
    <row r="753" spans="3:16"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  <c r="O753" s="170"/>
      <c r="P753" s="170"/>
    </row>
    <row r="754" spans="3:16"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  <c r="O754" s="170"/>
      <c r="P754" s="170"/>
    </row>
    <row r="755" spans="3:16"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  <c r="O755" s="170"/>
      <c r="P755" s="170"/>
    </row>
    <row r="756" spans="3:16"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  <c r="O756" s="170"/>
      <c r="P756" s="170"/>
    </row>
    <row r="757" spans="3:16"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  <c r="O757" s="170"/>
      <c r="P757" s="170"/>
    </row>
    <row r="758" spans="3:16"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  <c r="O758" s="170"/>
      <c r="P758" s="170"/>
    </row>
    <row r="759" spans="3:16"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</row>
    <row r="760" spans="3:16"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  <c r="O760" s="170"/>
      <c r="P760" s="170"/>
    </row>
    <row r="761" spans="3:16"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  <c r="O761" s="170"/>
      <c r="P761" s="170"/>
    </row>
    <row r="762" spans="3:16"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  <c r="O762" s="170"/>
      <c r="P762" s="170"/>
    </row>
    <row r="763" spans="3:16"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  <c r="O763" s="170"/>
      <c r="P763" s="170"/>
    </row>
    <row r="764" spans="3:16"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  <c r="O764" s="170"/>
      <c r="P764" s="170"/>
    </row>
    <row r="765" spans="3:16"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  <c r="O765" s="170"/>
      <c r="P765" s="170"/>
    </row>
    <row r="766" spans="3:16"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  <c r="O766" s="170"/>
      <c r="P766" s="170"/>
    </row>
    <row r="767" spans="3:16"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  <c r="O767" s="170"/>
      <c r="P767" s="170"/>
    </row>
    <row r="768" spans="3:16"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  <c r="O768" s="170"/>
      <c r="P768" s="170"/>
    </row>
    <row r="769" spans="3:16"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  <c r="O769" s="170"/>
      <c r="P769" s="170"/>
    </row>
    <row r="770" spans="3:16"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  <c r="O770" s="170"/>
      <c r="P770" s="170"/>
    </row>
    <row r="771" spans="3:16"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  <c r="O771" s="170"/>
      <c r="P771" s="170"/>
    </row>
    <row r="772" spans="3:16"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  <c r="O772" s="170"/>
      <c r="P772" s="170"/>
    </row>
    <row r="773" spans="3:16"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  <c r="O773" s="170"/>
      <c r="P773" s="170"/>
    </row>
    <row r="774" spans="3:16"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  <c r="O774" s="170"/>
      <c r="P774" s="170"/>
    </row>
    <row r="775" spans="3:16"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  <c r="O775" s="170"/>
      <c r="P775" s="170"/>
    </row>
    <row r="776" spans="3:16"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  <c r="O776" s="170"/>
      <c r="P776" s="170"/>
    </row>
    <row r="777" spans="3:16"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  <c r="O777" s="170"/>
      <c r="P777" s="170"/>
    </row>
    <row r="778" spans="3:16"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  <c r="O778" s="170"/>
      <c r="P778" s="170"/>
    </row>
    <row r="779" spans="3:16">
      <c r="C779" s="170"/>
      <c r="D779" s="170"/>
      <c r="E779" s="170"/>
      <c r="F779" s="170"/>
      <c r="G779" s="170"/>
      <c r="H779" s="170"/>
      <c r="I779" s="170"/>
      <c r="J779" s="170"/>
      <c r="K779" s="170"/>
      <c r="L779" s="170"/>
      <c r="M779" s="170"/>
      <c r="N779" s="170"/>
      <c r="O779" s="170"/>
      <c r="P779" s="170"/>
    </row>
    <row r="780" spans="3:16">
      <c r="C780" s="170"/>
      <c r="D780" s="170"/>
      <c r="E780" s="170"/>
      <c r="F780" s="170"/>
      <c r="G780" s="170"/>
      <c r="H780" s="170"/>
      <c r="I780" s="170"/>
      <c r="J780" s="170"/>
      <c r="K780" s="170"/>
      <c r="L780" s="170"/>
      <c r="M780" s="170"/>
      <c r="N780" s="170"/>
      <c r="O780" s="170"/>
      <c r="P780" s="170"/>
    </row>
    <row r="781" spans="3:16">
      <c r="C781" s="170"/>
      <c r="D781" s="170"/>
      <c r="E781" s="170"/>
      <c r="F781" s="170"/>
      <c r="G781" s="170"/>
      <c r="H781" s="170"/>
      <c r="I781" s="170"/>
      <c r="J781" s="170"/>
      <c r="K781" s="170"/>
      <c r="L781" s="170"/>
      <c r="M781" s="170"/>
      <c r="N781" s="170"/>
      <c r="O781" s="170"/>
      <c r="P781" s="170"/>
    </row>
    <row r="782" spans="3:16">
      <c r="C782" s="170"/>
      <c r="D782" s="170"/>
      <c r="E782" s="170"/>
      <c r="F782" s="170"/>
      <c r="G782" s="170"/>
      <c r="H782" s="170"/>
      <c r="I782" s="170"/>
      <c r="J782" s="170"/>
      <c r="K782" s="170"/>
      <c r="L782" s="170"/>
      <c r="M782" s="170"/>
      <c r="N782" s="170"/>
      <c r="O782" s="170"/>
      <c r="P782" s="170"/>
    </row>
    <row r="783" spans="3:16">
      <c r="C783" s="170"/>
      <c r="D783" s="170"/>
      <c r="E783" s="170"/>
      <c r="F783" s="170"/>
      <c r="G783" s="170"/>
      <c r="H783" s="170"/>
      <c r="I783" s="170"/>
      <c r="J783" s="170"/>
      <c r="K783" s="170"/>
      <c r="L783" s="170"/>
      <c r="M783" s="170"/>
      <c r="N783" s="170"/>
      <c r="O783" s="170"/>
      <c r="P783" s="170"/>
    </row>
    <row r="784" spans="3:16">
      <c r="C784" s="170"/>
      <c r="D784" s="170"/>
      <c r="E784" s="170"/>
      <c r="F784" s="170"/>
      <c r="G784" s="170"/>
      <c r="H784" s="170"/>
      <c r="I784" s="170"/>
      <c r="J784" s="170"/>
      <c r="K784" s="170"/>
      <c r="L784" s="170"/>
      <c r="M784" s="170"/>
      <c r="N784" s="170"/>
      <c r="O784" s="170"/>
      <c r="P784" s="170"/>
    </row>
    <row r="785" spans="3:16">
      <c r="C785" s="170"/>
      <c r="D785" s="170"/>
      <c r="E785" s="170"/>
      <c r="F785" s="170"/>
      <c r="G785" s="170"/>
      <c r="H785" s="170"/>
      <c r="I785" s="170"/>
      <c r="J785" s="170"/>
      <c r="K785" s="170"/>
      <c r="L785" s="170"/>
      <c r="M785" s="170"/>
      <c r="N785" s="170"/>
      <c r="O785" s="170"/>
      <c r="P785" s="170"/>
    </row>
    <row r="786" spans="3:16">
      <c r="C786" s="170"/>
      <c r="D786" s="170"/>
      <c r="E786" s="170"/>
      <c r="F786" s="170"/>
      <c r="G786" s="170"/>
      <c r="H786" s="170"/>
      <c r="I786" s="170"/>
      <c r="J786" s="170"/>
      <c r="K786" s="170"/>
      <c r="L786" s="170"/>
      <c r="M786" s="170"/>
      <c r="N786" s="170"/>
      <c r="O786" s="170"/>
      <c r="P786" s="170"/>
    </row>
    <row r="787" spans="3:16">
      <c r="C787" s="170"/>
      <c r="D787" s="170"/>
      <c r="E787" s="170"/>
      <c r="F787" s="170"/>
      <c r="G787" s="170"/>
      <c r="H787" s="170"/>
      <c r="I787" s="170"/>
      <c r="J787" s="170"/>
      <c r="K787" s="170"/>
      <c r="L787" s="170"/>
      <c r="M787" s="170"/>
      <c r="N787" s="170"/>
      <c r="O787" s="170"/>
      <c r="P787" s="170"/>
    </row>
    <row r="788" spans="3:16">
      <c r="C788" s="170"/>
      <c r="D788" s="170"/>
      <c r="E788" s="170"/>
      <c r="F788" s="170"/>
      <c r="G788" s="170"/>
      <c r="H788" s="170"/>
      <c r="I788" s="170"/>
      <c r="J788" s="170"/>
      <c r="K788" s="170"/>
      <c r="L788" s="170"/>
      <c r="M788" s="170"/>
      <c r="N788" s="170"/>
      <c r="O788" s="170"/>
      <c r="P788" s="170"/>
    </row>
    <row r="789" spans="3:16">
      <c r="C789" s="170"/>
      <c r="D789" s="170"/>
      <c r="E789" s="170"/>
      <c r="F789" s="170"/>
      <c r="G789" s="170"/>
      <c r="H789" s="170"/>
      <c r="I789" s="170"/>
      <c r="J789" s="170"/>
      <c r="K789" s="170"/>
      <c r="L789" s="170"/>
      <c r="M789" s="170"/>
      <c r="N789" s="170"/>
      <c r="O789" s="170"/>
      <c r="P789" s="170"/>
    </row>
    <row r="790" spans="3:16">
      <c r="C790" s="170"/>
      <c r="D790" s="170"/>
      <c r="E790" s="170"/>
      <c r="F790" s="170"/>
      <c r="G790" s="170"/>
      <c r="H790" s="170"/>
      <c r="I790" s="170"/>
      <c r="J790" s="170"/>
      <c r="K790" s="170"/>
      <c r="L790" s="170"/>
      <c r="M790" s="170"/>
      <c r="N790" s="170"/>
      <c r="O790" s="170"/>
      <c r="P790" s="170"/>
    </row>
    <row r="791" spans="3:16">
      <c r="C791" s="170"/>
      <c r="D791" s="170"/>
      <c r="E791" s="170"/>
      <c r="F791" s="170"/>
      <c r="G791" s="170"/>
      <c r="H791" s="170"/>
      <c r="I791" s="170"/>
      <c r="J791" s="170"/>
      <c r="K791" s="170"/>
      <c r="L791" s="170"/>
      <c r="M791" s="170"/>
      <c r="N791" s="170"/>
      <c r="O791" s="170"/>
      <c r="P791" s="170"/>
    </row>
    <row r="792" spans="3:16">
      <c r="C792" s="170"/>
      <c r="D792" s="170"/>
      <c r="E792" s="170"/>
      <c r="F792" s="170"/>
      <c r="G792" s="170"/>
      <c r="H792" s="170"/>
      <c r="I792" s="170"/>
      <c r="J792" s="170"/>
      <c r="K792" s="170"/>
      <c r="L792" s="170"/>
      <c r="M792" s="170"/>
      <c r="N792" s="170"/>
      <c r="O792" s="170"/>
      <c r="P792" s="170"/>
    </row>
    <row r="793" spans="3:16">
      <c r="C793" s="170"/>
      <c r="D793" s="170"/>
      <c r="E793" s="170"/>
      <c r="F793" s="170"/>
      <c r="G793" s="170"/>
      <c r="H793" s="170"/>
      <c r="I793" s="170"/>
      <c r="J793" s="170"/>
      <c r="K793" s="170"/>
      <c r="L793" s="170"/>
      <c r="M793" s="170"/>
      <c r="N793" s="170"/>
      <c r="O793" s="170"/>
      <c r="P793" s="170"/>
    </row>
    <row r="794" spans="3:16">
      <c r="C794" s="170"/>
      <c r="D794" s="170"/>
      <c r="E794" s="170"/>
      <c r="F794" s="170"/>
      <c r="G794" s="170"/>
      <c r="H794" s="170"/>
      <c r="I794" s="170"/>
      <c r="J794" s="170"/>
      <c r="K794" s="170"/>
      <c r="L794" s="170"/>
      <c r="M794" s="170"/>
      <c r="N794" s="170"/>
      <c r="O794" s="170"/>
      <c r="P794" s="170"/>
    </row>
    <row r="795" spans="3:16">
      <c r="C795" s="170"/>
      <c r="D795" s="170"/>
      <c r="E795" s="170"/>
      <c r="F795" s="170"/>
      <c r="G795" s="170"/>
      <c r="H795" s="170"/>
      <c r="I795" s="170"/>
      <c r="J795" s="170"/>
      <c r="K795" s="170"/>
      <c r="L795" s="170"/>
      <c r="M795" s="170"/>
      <c r="N795" s="170"/>
      <c r="O795" s="170"/>
      <c r="P795" s="170"/>
    </row>
    <row r="796" spans="3:16">
      <c r="C796" s="170"/>
      <c r="D796" s="170"/>
      <c r="E796" s="170"/>
      <c r="F796" s="170"/>
      <c r="G796" s="170"/>
      <c r="H796" s="170"/>
      <c r="I796" s="170"/>
      <c r="J796" s="170"/>
      <c r="K796" s="170"/>
      <c r="L796" s="170"/>
      <c r="M796" s="170"/>
      <c r="N796" s="170"/>
      <c r="O796" s="170"/>
      <c r="P796" s="170"/>
    </row>
    <row r="797" spans="3:16">
      <c r="C797" s="170"/>
      <c r="D797" s="170"/>
      <c r="E797" s="170"/>
      <c r="F797" s="170"/>
      <c r="G797" s="170"/>
      <c r="H797" s="170"/>
      <c r="I797" s="170"/>
      <c r="J797" s="170"/>
      <c r="K797" s="170"/>
      <c r="L797" s="170"/>
      <c r="M797" s="170"/>
      <c r="N797" s="170"/>
      <c r="O797" s="170"/>
      <c r="P797" s="170"/>
    </row>
    <row r="798" spans="3:16">
      <c r="C798" s="170"/>
      <c r="D798" s="170"/>
      <c r="E798" s="170"/>
      <c r="F798" s="170"/>
      <c r="G798" s="170"/>
      <c r="H798" s="170"/>
      <c r="I798" s="170"/>
      <c r="J798" s="170"/>
      <c r="K798" s="170"/>
      <c r="L798" s="170"/>
      <c r="M798" s="170"/>
      <c r="N798" s="170"/>
      <c r="O798" s="170"/>
      <c r="P798" s="170"/>
    </row>
    <row r="799" spans="3:16">
      <c r="C799" s="170"/>
      <c r="D799" s="170"/>
      <c r="E799" s="170"/>
      <c r="F799" s="170"/>
      <c r="G799" s="170"/>
      <c r="H799" s="170"/>
      <c r="I799" s="170"/>
      <c r="J799" s="170"/>
      <c r="K799" s="170"/>
      <c r="L799" s="170"/>
      <c r="M799" s="170"/>
      <c r="N799" s="170"/>
      <c r="O799" s="170"/>
      <c r="P799" s="170"/>
    </row>
    <row r="800" spans="3:16">
      <c r="C800" s="170"/>
      <c r="D800" s="170"/>
      <c r="E800" s="170"/>
      <c r="F800" s="170"/>
      <c r="G800" s="170"/>
      <c r="H800" s="170"/>
      <c r="I800" s="170"/>
      <c r="J800" s="170"/>
      <c r="K800" s="170"/>
      <c r="L800" s="170"/>
      <c r="M800" s="170"/>
      <c r="N800" s="170"/>
      <c r="O800" s="170"/>
      <c r="P800" s="170"/>
    </row>
    <row r="801" spans="3:16">
      <c r="C801" s="170"/>
      <c r="D801" s="170"/>
      <c r="E801" s="170"/>
      <c r="F801" s="170"/>
      <c r="G801" s="170"/>
      <c r="H801" s="170"/>
      <c r="I801" s="170"/>
      <c r="J801" s="170"/>
      <c r="K801" s="170"/>
      <c r="L801" s="170"/>
      <c r="M801" s="170"/>
      <c r="N801" s="170"/>
      <c r="O801" s="170"/>
      <c r="P801" s="170"/>
    </row>
    <row r="802" spans="3:16">
      <c r="C802" s="170"/>
      <c r="D802" s="170"/>
      <c r="E802" s="170"/>
      <c r="F802" s="170"/>
      <c r="G802" s="170"/>
      <c r="H802" s="170"/>
      <c r="I802" s="170"/>
      <c r="J802" s="170"/>
      <c r="K802" s="170"/>
      <c r="L802" s="170"/>
      <c r="M802" s="170"/>
      <c r="N802" s="170"/>
      <c r="O802" s="170"/>
      <c r="P802" s="170"/>
    </row>
    <row r="803" spans="3:16">
      <c r="C803" s="170"/>
      <c r="D803" s="170"/>
      <c r="E803" s="170"/>
      <c r="F803" s="170"/>
      <c r="G803" s="170"/>
      <c r="H803" s="170"/>
      <c r="I803" s="170"/>
      <c r="J803" s="170"/>
      <c r="K803" s="170"/>
      <c r="L803" s="170"/>
      <c r="M803" s="170"/>
      <c r="N803" s="170"/>
      <c r="O803" s="170"/>
      <c r="P803" s="170"/>
    </row>
    <row r="804" spans="3:16">
      <c r="C804" s="170"/>
      <c r="D804" s="170"/>
      <c r="E804" s="170"/>
      <c r="F804" s="170"/>
      <c r="G804" s="170"/>
      <c r="H804" s="170"/>
      <c r="I804" s="170"/>
      <c r="J804" s="170"/>
      <c r="K804" s="170"/>
      <c r="L804" s="170"/>
      <c r="M804" s="170"/>
      <c r="N804" s="170"/>
      <c r="O804" s="170"/>
      <c r="P804" s="170"/>
    </row>
    <row r="805" spans="3:16">
      <c r="C805" s="170"/>
      <c r="D805" s="170"/>
      <c r="E805" s="170"/>
      <c r="F805" s="170"/>
      <c r="G805" s="170"/>
      <c r="H805" s="170"/>
      <c r="I805" s="170"/>
      <c r="J805" s="170"/>
      <c r="K805" s="170"/>
      <c r="L805" s="170"/>
      <c r="M805" s="170"/>
      <c r="N805" s="170"/>
      <c r="O805" s="170"/>
      <c r="P805" s="170"/>
    </row>
    <row r="806" spans="3:16">
      <c r="C806" s="170"/>
      <c r="D806" s="170"/>
      <c r="E806" s="170"/>
      <c r="F806" s="170"/>
      <c r="G806" s="170"/>
      <c r="H806" s="170"/>
      <c r="I806" s="170"/>
      <c r="J806" s="170"/>
      <c r="K806" s="170"/>
      <c r="L806" s="170"/>
      <c r="M806" s="170"/>
      <c r="N806" s="170"/>
      <c r="O806" s="170"/>
      <c r="P806" s="170"/>
    </row>
    <row r="807" spans="3:16">
      <c r="C807" s="170"/>
      <c r="D807" s="170"/>
      <c r="E807" s="170"/>
      <c r="F807" s="170"/>
      <c r="G807" s="170"/>
      <c r="H807" s="170"/>
      <c r="I807" s="170"/>
      <c r="J807" s="170"/>
      <c r="K807" s="170"/>
      <c r="L807" s="170"/>
      <c r="M807" s="170"/>
      <c r="N807" s="170"/>
      <c r="O807" s="170"/>
      <c r="P807" s="170"/>
    </row>
    <row r="808" spans="3:16">
      <c r="C808" s="170"/>
      <c r="D808" s="170"/>
      <c r="E808" s="170"/>
      <c r="F808" s="170"/>
      <c r="G808" s="170"/>
      <c r="H808" s="170"/>
      <c r="I808" s="170"/>
      <c r="J808" s="170"/>
      <c r="K808" s="170"/>
      <c r="L808" s="170"/>
      <c r="M808" s="170"/>
      <c r="N808" s="170"/>
      <c r="O808" s="170"/>
      <c r="P808" s="170"/>
    </row>
    <row r="809" spans="3:16">
      <c r="C809" s="170"/>
      <c r="D809" s="170"/>
      <c r="E809" s="170"/>
      <c r="F809" s="170"/>
      <c r="G809" s="170"/>
      <c r="H809" s="170"/>
      <c r="I809" s="170"/>
      <c r="J809" s="170"/>
      <c r="K809" s="170"/>
      <c r="L809" s="170"/>
      <c r="M809" s="170"/>
      <c r="N809" s="170"/>
      <c r="O809" s="170"/>
      <c r="P809" s="170"/>
    </row>
    <row r="810" spans="3:16">
      <c r="C810" s="170"/>
      <c r="D810" s="170"/>
      <c r="E810" s="170"/>
      <c r="F810" s="170"/>
      <c r="G810" s="170"/>
      <c r="H810" s="170"/>
      <c r="I810" s="170"/>
      <c r="J810" s="170"/>
      <c r="K810" s="170"/>
      <c r="L810" s="170"/>
      <c r="M810" s="170"/>
      <c r="N810" s="170"/>
      <c r="O810" s="170"/>
      <c r="P810" s="170"/>
    </row>
    <row r="811" spans="3:16">
      <c r="C811" s="170"/>
      <c r="D811" s="170"/>
      <c r="E811" s="170"/>
      <c r="F811" s="170"/>
      <c r="G811" s="170"/>
      <c r="H811" s="170"/>
      <c r="I811" s="170"/>
      <c r="J811" s="170"/>
      <c r="K811" s="170"/>
      <c r="L811" s="170"/>
      <c r="M811" s="170"/>
      <c r="N811" s="170"/>
      <c r="O811" s="170"/>
      <c r="P811" s="170"/>
    </row>
    <row r="812" spans="3:16">
      <c r="C812" s="170"/>
      <c r="D812" s="170"/>
      <c r="E812" s="170"/>
      <c r="F812" s="170"/>
      <c r="G812" s="170"/>
      <c r="H812" s="170"/>
      <c r="I812" s="170"/>
      <c r="J812" s="170"/>
      <c r="K812" s="170"/>
      <c r="L812" s="170"/>
      <c r="M812" s="170"/>
      <c r="N812" s="170"/>
      <c r="O812" s="170"/>
      <c r="P812" s="170"/>
    </row>
    <row r="813" spans="3:16">
      <c r="C813" s="170"/>
      <c r="D813" s="170"/>
      <c r="E813" s="170"/>
      <c r="F813" s="170"/>
      <c r="G813" s="170"/>
      <c r="H813" s="170"/>
      <c r="I813" s="170"/>
      <c r="J813" s="170"/>
      <c r="K813" s="170"/>
      <c r="L813" s="170"/>
      <c r="M813" s="170"/>
      <c r="N813" s="170"/>
      <c r="O813" s="170"/>
      <c r="P813" s="170"/>
    </row>
    <row r="814" spans="3:16">
      <c r="C814" s="170"/>
      <c r="D814" s="170"/>
      <c r="E814" s="170"/>
      <c r="F814" s="170"/>
      <c r="G814" s="170"/>
      <c r="H814" s="170"/>
      <c r="I814" s="170"/>
      <c r="J814" s="170"/>
      <c r="K814" s="170"/>
      <c r="L814" s="170"/>
      <c r="M814" s="170"/>
      <c r="N814" s="170"/>
      <c r="O814" s="170"/>
      <c r="P814" s="170"/>
    </row>
    <row r="815" spans="3:16">
      <c r="C815" s="170"/>
      <c r="D815" s="170"/>
      <c r="E815" s="170"/>
      <c r="F815" s="170"/>
      <c r="G815" s="170"/>
      <c r="H815" s="170"/>
      <c r="I815" s="170"/>
      <c r="J815" s="170"/>
      <c r="K815" s="170"/>
      <c r="L815" s="170"/>
      <c r="M815" s="170"/>
      <c r="N815" s="170"/>
      <c r="O815" s="170"/>
      <c r="P815" s="170"/>
    </row>
    <row r="816" spans="3:16">
      <c r="C816" s="170"/>
      <c r="D816" s="170"/>
      <c r="E816" s="170"/>
      <c r="F816" s="170"/>
      <c r="G816" s="170"/>
      <c r="H816" s="170"/>
      <c r="I816" s="170"/>
      <c r="J816" s="170"/>
      <c r="K816" s="170"/>
      <c r="L816" s="170"/>
      <c r="M816" s="170"/>
      <c r="N816" s="170"/>
      <c r="O816" s="170"/>
      <c r="P816" s="170"/>
    </row>
    <row r="817" spans="3:16">
      <c r="C817" s="170"/>
      <c r="D817" s="170"/>
      <c r="E817" s="170"/>
      <c r="F817" s="170"/>
      <c r="G817" s="170"/>
      <c r="H817" s="170"/>
      <c r="I817" s="170"/>
      <c r="J817" s="170"/>
      <c r="K817" s="170"/>
      <c r="L817" s="170"/>
      <c r="M817" s="170"/>
      <c r="N817" s="170"/>
      <c r="O817" s="170"/>
      <c r="P817" s="170"/>
    </row>
    <row r="818" spans="3:16">
      <c r="C818" s="170"/>
      <c r="D818" s="170"/>
      <c r="E818" s="170"/>
      <c r="F818" s="170"/>
      <c r="G818" s="170"/>
      <c r="H818" s="170"/>
      <c r="I818" s="170"/>
      <c r="J818" s="170"/>
      <c r="K818" s="170"/>
      <c r="L818" s="170"/>
      <c r="M818" s="170"/>
      <c r="N818" s="170"/>
      <c r="O818" s="170"/>
      <c r="P818" s="170"/>
    </row>
    <row r="819" spans="3:16">
      <c r="C819" s="170"/>
      <c r="D819" s="170"/>
      <c r="E819" s="170"/>
      <c r="F819" s="170"/>
      <c r="G819" s="170"/>
      <c r="H819" s="170"/>
      <c r="I819" s="170"/>
      <c r="J819" s="170"/>
      <c r="K819" s="170"/>
      <c r="L819" s="170"/>
      <c r="M819" s="170"/>
      <c r="N819" s="170"/>
      <c r="O819" s="170"/>
      <c r="P819" s="170"/>
    </row>
    <row r="820" spans="3:16">
      <c r="C820" s="170"/>
      <c r="D820" s="170"/>
      <c r="E820" s="170"/>
      <c r="F820" s="170"/>
      <c r="G820" s="170"/>
      <c r="H820" s="170"/>
      <c r="I820" s="170"/>
      <c r="J820" s="170"/>
      <c r="K820" s="170"/>
      <c r="L820" s="170"/>
      <c r="M820" s="170"/>
      <c r="N820" s="170"/>
      <c r="O820" s="170"/>
      <c r="P820" s="170"/>
    </row>
    <row r="821" spans="3:16">
      <c r="C821" s="170"/>
      <c r="D821" s="170"/>
      <c r="E821" s="170"/>
      <c r="F821" s="170"/>
      <c r="G821" s="170"/>
      <c r="H821" s="170"/>
      <c r="I821" s="170"/>
      <c r="J821" s="170"/>
      <c r="K821" s="170"/>
      <c r="L821" s="170"/>
      <c r="M821" s="170"/>
      <c r="N821" s="170"/>
      <c r="O821" s="170"/>
      <c r="P821" s="170"/>
    </row>
    <row r="822" spans="3:16">
      <c r="C822" s="170"/>
      <c r="D822" s="170"/>
      <c r="E822" s="170"/>
      <c r="F822" s="170"/>
      <c r="G822" s="170"/>
      <c r="H822" s="170"/>
      <c r="I822" s="170"/>
      <c r="J822" s="170"/>
      <c r="K822" s="170"/>
      <c r="L822" s="170"/>
      <c r="M822" s="170"/>
      <c r="N822" s="170"/>
      <c r="O822" s="170"/>
      <c r="P822" s="170"/>
    </row>
    <row r="823" spans="3:16">
      <c r="C823" s="170"/>
      <c r="D823" s="170"/>
      <c r="E823" s="170"/>
      <c r="F823" s="170"/>
      <c r="G823" s="170"/>
      <c r="H823" s="170"/>
      <c r="I823" s="170"/>
      <c r="J823" s="170"/>
      <c r="K823" s="170"/>
      <c r="L823" s="170"/>
      <c r="M823" s="170"/>
      <c r="N823" s="170"/>
      <c r="O823" s="170"/>
      <c r="P823" s="170"/>
    </row>
    <row r="824" spans="3:16">
      <c r="C824" s="170"/>
      <c r="D824" s="170"/>
      <c r="E824" s="170"/>
      <c r="F824" s="170"/>
      <c r="G824" s="170"/>
      <c r="H824" s="170"/>
      <c r="I824" s="170"/>
      <c r="J824" s="170"/>
      <c r="K824" s="170"/>
      <c r="L824" s="170"/>
      <c r="M824" s="170"/>
      <c r="N824" s="170"/>
      <c r="O824" s="170"/>
      <c r="P824" s="170"/>
    </row>
    <row r="825" spans="3:16">
      <c r="C825" s="170"/>
      <c r="D825" s="170"/>
      <c r="E825" s="170"/>
      <c r="F825" s="170"/>
      <c r="G825" s="170"/>
      <c r="H825" s="170"/>
      <c r="I825" s="170"/>
      <c r="J825" s="170"/>
      <c r="K825" s="170"/>
      <c r="L825" s="170"/>
      <c r="M825" s="170"/>
      <c r="N825" s="170"/>
      <c r="O825" s="170"/>
      <c r="P825" s="170"/>
    </row>
    <row r="826" spans="3:16">
      <c r="C826" s="170"/>
      <c r="D826" s="170"/>
      <c r="E826" s="170"/>
      <c r="F826" s="170"/>
      <c r="G826" s="170"/>
      <c r="H826" s="170"/>
      <c r="I826" s="170"/>
      <c r="J826" s="170"/>
      <c r="K826" s="170"/>
      <c r="L826" s="170"/>
      <c r="M826" s="170"/>
      <c r="N826" s="170"/>
      <c r="O826" s="170"/>
      <c r="P826" s="170"/>
    </row>
    <row r="827" spans="3:16">
      <c r="C827" s="170"/>
      <c r="D827" s="170"/>
      <c r="E827" s="170"/>
      <c r="F827" s="170"/>
      <c r="G827" s="170"/>
      <c r="H827" s="170"/>
      <c r="I827" s="170"/>
      <c r="J827" s="170"/>
      <c r="K827" s="170"/>
      <c r="L827" s="170"/>
      <c r="M827" s="170"/>
      <c r="N827" s="170"/>
      <c r="O827" s="170"/>
      <c r="P827" s="170"/>
    </row>
    <row r="828" spans="3:16">
      <c r="C828" s="170"/>
      <c r="D828" s="170"/>
      <c r="E828" s="170"/>
      <c r="F828" s="170"/>
      <c r="G828" s="170"/>
      <c r="H828" s="170"/>
      <c r="I828" s="170"/>
      <c r="J828" s="170"/>
      <c r="K828" s="170"/>
      <c r="L828" s="170"/>
      <c r="M828" s="170"/>
      <c r="N828" s="170"/>
      <c r="O828" s="170"/>
      <c r="P828" s="170"/>
    </row>
    <row r="829" spans="3:16">
      <c r="C829" s="170"/>
      <c r="D829" s="170"/>
      <c r="E829" s="170"/>
      <c r="F829" s="170"/>
      <c r="G829" s="170"/>
      <c r="H829" s="170"/>
      <c r="I829" s="170"/>
      <c r="J829" s="170"/>
      <c r="K829" s="170"/>
      <c r="L829" s="170"/>
      <c r="M829" s="170"/>
      <c r="N829" s="170"/>
      <c r="O829" s="170"/>
      <c r="P829" s="170"/>
    </row>
    <row r="830" spans="3:16">
      <c r="C830" s="170"/>
      <c r="D830" s="170"/>
      <c r="E830" s="170"/>
      <c r="F830" s="170"/>
      <c r="G830" s="170"/>
      <c r="H830" s="170"/>
      <c r="I830" s="170"/>
      <c r="J830" s="170"/>
      <c r="K830" s="170"/>
      <c r="L830" s="170"/>
      <c r="M830" s="170"/>
      <c r="N830" s="170"/>
      <c r="O830" s="170"/>
      <c r="P830" s="170"/>
    </row>
    <row r="831" spans="3:16">
      <c r="C831" s="170"/>
      <c r="D831" s="170"/>
      <c r="E831" s="170"/>
      <c r="F831" s="170"/>
      <c r="G831" s="170"/>
      <c r="H831" s="170"/>
      <c r="I831" s="170"/>
      <c r="J831" s="170"/>
      <c r="K831" s="170"/>
      <c r="L831" s="170"/>
      <c r="M831" s="170"/>
      <c r="N831" s="170"/>
      <c r="O831" s="170"/>
      <c r="P831" s="170"/>
    </row>
    <row r="832" spans="3:16">
      <c r="C832" s="170"/>
      <c r="D832" s="170"/>
      <c r="E832" s="170"/>
      <c r="F832" s="170"/>
      <c r="G832" s="170"/>
      <c r="H832" s="170"/>
      <c r="I832" s="170"/>
      <c r="J832" s="170"/>
      <c r="K832" s="170"/>
      <c r="L832" s="170"/>
      <c r="M832" s="170"/>
      <c r="N832" s="170"/>
      <c r="O832" s="170"/>
      <c r="P832" s="170"/>
    </row>
    <row r="833" spans="3:16">
      <c r="C833" s="170"/>
      <c r="D833" s="170"/>
      <c r="E833" s="170"/>
      <c r="F833" s="170"/>
      <c r="G833" s="170"/>
      <c r="H833" s="170"/>
      <c r="I833" s="170"/>
      <c r="J833" s="170"/>
      <c r="K833" s="170"/>
      <c r="L833" s="170"/>
      <c r="M833" s="170"/>
      <c r="N833" s="170"/>
      <c r="O833" s="170"/>
      <c r="P833" s="170"/>
    </row>
    <row r="834" spans="3:16">
      <c r="C834" s="170"/>
      <c r="D834" s="170"/>
      <c r="E834" s="170"/>
      <c r="F834" s="170"/>
      <c r="G834" s="170"/>
      <c r="H834" s="170"/>
      <c r="I834" s="170"/>
      <c r="J834" s="170"/>
      <c r="K834" s="170"/>
      <c r="L834" s="170"/>
      <c r="M834" s="170"/>
      <c r="N834" s="170"/>
      <c r="O834" s="170"/>
      <c r="P834" s="170"/>
    </row>
    <row r="835" spans="3:16">
      <c r="C835" s="170"/>
      <c r="D835" s="170"/>
      <c r="E835" s="170"/>
      <c r="F835" s="170"/>
      <c r="G835" s="170"/>
      <c r="H835" s="170"/>
      <c r="I835" s="170"/>
      <c r="J835" s="170"/>
      <c r="K835" s="170"/>
      <c r="L835" s="170"/>
      <c r="M835" s="170"/>
      <c r="N835" s="170"/>
      <c r="O835" s="170"/>
      <c r="P835" s="170"/>
    </row>
    <row r="836" spans="3:16">
      <c r="C836" s="170"/>
      <c r="D836" s="170"/>
      <c r="E836" s="170"/>
      <c r="F836" s="170"/>
      <c r="G836" s="170"/>
      <c r="H836" s="170"/>
      <c r="I836" s="170"/>
      <c r="J836" s="170"/>
      <c r="K836" s="170"/>
      <c r="L836" s="170"/>
      <c r="M836" s="170"/>
      <c r="N836" s="170"/>
      <c r="O836" s="170"/>
      <c r="P836" s="170"/>
    </row>
    <row r="837" spans="3:16">
      <c r="C837" s="170"/>
      <c r="D837" s="170"/>
      <c r="E837" s="170"/>
      <c r="F837" s="170"/>
      <c r="G837" s="170"/>
      <c r="H837" s="170"/>
      <c r="I837" s="170"/>
      <c r="J837" s="170"/>
      <c r="K837" s="170"/>
      <c r="L837" s="170"/>
      <c r="M837" s="170"/>
      <c r="N837" s="170"/>
      <c r="O837" s="170"/>
      <c r="P837" s="170"/>
    </row>
    <row r="838" spans="3:16">
      <c r="C838" s="170"/>
      <c r="D838" s="170"/>
      <c r="E838" s="170"/>
      <c r="F838" s="170"/>
      <c r="G838" s="170"/>
      <c r="H838" s="170"/>
      <c r="I838" s="170"/>
      <c r="J838" s="170"/>
      <c r="K838" s="170"/>
      <c r="L838" s="170"/>
      <c r="M838" s="170"/>
      <c r="N838" s="170"/>
      <c r="O838" s="170"/>
      <c r="P838" s="170"/>
    </row>
    <row r="839" spans="3:16">
      <c r="C839" s="170"/>
      <c r="D839" s="170"/>
      <c r="E839" s="170"/>
      <c r="F839" s="170"/>
      <c r="G839" s="170"/>
      <c r="H839" s="170"/>
      <c r="I839" s="170"/>
      <c r="J839" s="170"/>
      <c r="K839" s="170"/>
      <c r="L839" s="170"/>
      <c r="M839" s="170"/>
      <c r="N839" s="170"/>
      <c r="O839" s="170"/>
      <c r="P839" s="170"/>
    </row>
    <row r="840" spans="3:16">
      <c r="C840" s="170"/>
      <c r="D840" s="170"/>
      <c r="E840" s="170"/>
      <c r="F840" s="170"/>
      <c r="G840" s="170"/>
      <c r="H840" s="170"/>
      <c r="I840" s="170"/>
      <c r="J840" s="170"/>
      <c r="K840" s="170"/>
      <c r="L840" s="170"/>
      <c r="M840" s="170"/>
      <c r="N840" s="170"/>
      <c r="O840" s="170"/>
      <c r="P840" s="170"/>
    </row>
    <row r="841" spans="3:16">
      <c r="C841" s="170"/>
      <c r="D841" s="170"/>
      <c r="E841" s="170"/>
      <c r="F841" s="170"/>
      <c r="G841" s="170"/>
      <c r="H841" s="170"/>
      <c r="I841" s="170"/>
      <c r="J841" s="170"/>
      <c r="K841" s="170"/>
      <c r="L841" s="170"/>
      <c r="M841" s="170"/>
      <c r="N841" s="170"/>
      <c r="O841" s="170"/>
      <c r="P841" s="170"/>
    </row>
    <row r="842" spans="3:16">
      <c r="C842" s="170"/>
      <c r="D842" s="170"/>
      <c r="E842" s="170"/>
      <c r="F842" s="170"/>
      <c r="G842" s="170"/>
      <c r="H842" s="170"/>
      <c r="I842" s="170"/>
      <c r="J842" s="170"/>
      <c r="K842" s="170"/>
      <c r="L842" s="170"/>
      <c r="M842" s="170"/>
      <c r="N842" s="170"/>
      <c r="O842" s="170"/>
      <c r="P842" s="170"/>
    </row>
    <row r="843" spans="3:16">
      <c r="C843" s="170"/>
      <c r="D843" s="170"/>
      <c r="E843" s="170"/>
      <c r="F843" s="170"/>
      <c r="G843" s="170"/>
      <c r="H843" s="170"/>
      <c r="I843" s="170"/>
      <c r="J843" s="170"/>
      <c r="K843" s="170"/>
      <c r="L843" s="170"/>
      <c r="M843" s="170"/>
      <c r="N843" s="170"/>
      <c r="O843" s="170"/>
      <c r="P843" s="170"/>
    </row>
    <row r="844" spans="3:16">
      <c r="C844" s="170"/>
      <c r="D844" s="170"/>
      <c r="E844" s="170"/>
      <c r="F844" s="170"/>
      <c r="G844" s="170"/>
      <c r="H844" s="170"/>
      <c r="I844" s="170"/>
      <c r="J844" s="170"/>
      <c r="K844" s="170"/>
      <c r="L844" s="170"/>
      <c r="M844" s="170"/>
      <c r="N844" s="170"/>
      <c r="O844" s="170"/>
      <c r="P844" s="170"/>
    </row>
    <row r="845" spans="3:16">
      <c r="C845" s="170"/>
      <c r="D845" s="170"/>
      <c r="E845" s="170"/>
      <c r="F845" s="170"/>
      <c r="G845" s="170"/>
      <c r="H845" s="170"/>
      <c r="I845" s="170"/>
      <c r="J845" s="170"/>
      <c r="K845" s="170"/>
      <c r="L845" s="170"/>
      <c r="M845" s="170"/>
      <c r="N845" s="170"/>
      <c r="O845" s="170"/>
      <c r="P845" s="170"/>
    </row>
    <row r="846" spans="3:16">
      <c r="C846" s="170"/>
      <c r="D846" s="170"/>
      <c r="E846" s="170"/>
      <c r="F846" s="170"/>
      <c r="G846" s="170"/>
      <c r="H846" s="170"/>
      <c r="I846" s="170"/>
      <c r="J846" s="170"/>
      <c r="K846" s="170"/>
      <c r="L846" s="170"/>
      <c r="M846" s="170"/>
      <c r="N846" s="170"/>
      <c r="O846" s="170"/>
      <c r="P846" s="170"/>
    </row>
    <row r="847" spans="3:16">
      <c r="C847" s="170"/>
      <c r="D847" s="170"/>
      <c r="E847" s="170"/>
      <c r="F847" s="170"/>
      <c r="G847" s="170"/>
      <c r="H847" s="170"/>
      <c r="I847" s="170"/>
      <c r="J847" s="170"/>
      <c r="K847" s="170"/>
      <c r="L847" s="170"/>
      <c r="M847" s="170"/>
      <c r="N847" s="170"/>
      <c r="O847" s="170"/>
      <c r="P847" s="170"/>
    </row>
    <row r="848" spans="3:16">
      <c r="C848" s="170"/>
      <c r="D848" s="170"/>
      <c r="E848" s="170"/>
      <c r="F848" s="170"/>
      <c r="G848" s="170"/>
      <c r="H848" s="170"/>
      <c r="I848" s="170"/>
      <c r="J848" s="170"/>
      <c r="K848" s="170"/>
      <c r="L848" s="170"/>
      <c r="M848" s="170"/>
      <c r="N848" s="170"/>
      <c r="O848" s="170"/>
      <c r="P848" s="170"/>
    </row>
    <row r="849" spans="3:16">
      <c r="C849" s="170"/>
      <c r="D849" s="170"/>
      <c r="E849" s="170"/>
      <c r="F849" s="170"/>
      <c r="G849" s="170"/>
      <c r="H849" s="170"/>
      <c r="I849" s="170"/>
      <c r="J849" s="170"/>
      <c r="K849" s="170"/>
      <c r="L849" s="170"/>
      <c r="M849" s="170"/>
      <c r="N849" s="170"/>
      <c r="O849" s="170"/>
      <c r="P849" s="170"/>
    </row>
    <row r="850" spans="3:16">
      <c r="C850" s="170"/>
      <c r="D850" s="170"/>
      <c r="E850" s="170"/>
      <c r="F850" s="170"/>
      <c r="G850" s="170"/>
      <c r="H850" s="170"/>
      <c r="I850" s="170"/>
      <c r="J850" s="170"/>
      <c r="K850" s="170"/>
      <c r="L850" s="170"/>
      <c r="M850" s="170"/>
      <c r="N850" s="170"/>
      <c r="O850" s="170"/>
      <c r="P850" s="170"/>
    </row>
    <row r="851" spans="3:16">
      <c r="C851" s="170"/>
      <c r="D851" s="170"/>
      <c r="E851" s="170"/>
      <c r="F851" s="170"/>
      <c r="G851" s="170"/>
      <c r="H851" s="170"/>
      <c r="I851" s="170"/>
      <c r="J851" s="170"/>
      <c r="K851" s="170"/>
      <c r="L851" s="170"/>
      <c r="M851" s="170"/>
      <c r="N851" s="170"/>
      <c r="O851" s="170"/>
      <c r="P851" s="170"/>
    </row>
    <row r="852" spans="3:16">
      <c r="C852" s="170"/>
      <c r="D852" s="170"/>
      <c r="E852" s="170"/>
      <c r="F852" s="170"/>
      <c r="G852" s="170"/>
      <c r="H852" s="170"/>
      <c r="I852" s="170"/>
      <c r="J852" s="170"/>
      <c r="K852" s="170"/>
      <c r="L852" s="170"/>
      <c r="M852" s="170"/>
      <c r="N852" s="170"/>
      <c r="O852" s="170"/>
      <c r="P852" s="170"/>
    </row>
    <row r="853" spans="3:16">
      <c r="C853" s="170"/>
      <c r="D853" s="170"/>
      <c r="E853" s="170"/>
      <c r="F853" s="170"/>
      <c r="G853" s="170"/>
      <c r="H853" s="170"/>
      <c r="I853" s="170"/>
      <c r="J853" s="170"/>
      <c r="K853" s="170"/>
      <c r="L853" s="170"/>
      <c r="M853" s="170"/>
      <c r="N853" s="170"/>
      <c r="O853" s="170"/>
      <c r="P853" s="170"/>
    </row>
    <row r="854" spans="3:16">
      <c r="C854" s="170"/>
      <c r="D854" s="170"/>
      <c r="E854" s="170"/>
      <c r="F854" s="170"/>
      <c r="G854" s="170"/>
      <c r="H854" s="170"/>
      <c r="I854" s="170"/>
      <c r="J854" s="170"/>
      <c r="K854" s="170"/>
      <c r="L854" s="170"/>
      <c r="M854" s="170"/>
      <c r="N854" s="170"/>
      <c r="O854" s="170"/>
      <c r="P854" s="170"/>
    </row>
    <row r="855" spans="3:16">
      <c r="C855" s="170"/>
      <c r="D855" s="170"/>
      <c r="E855" s="170"/>
      <c r="F855" s="170"/>
      <c r="G855" s="170"/>
      <c r="H855" s="170"/>
      <c r="I855" s="170"/>
      <c r="J855" s="170"/>
      <c r="K855" s="170"/>
      <c r="L855" s="170"/>
      <c r="M855" s="170"/>
      <c r="N855" s="170"/>
      <c r="O855" s="170"/>
      <c r="P855" s="170"/>
    </row>
    <row r="856" spans="3:16">
      <c r="C856" s="170"/>
      <c r="D856" s="170"/>
      <c r="E856" s="170"/>
      <c r="F856" s="170"/>
      <c r="G856" s="170"/>
      <c r="H856" s="170"/>
      <c r="I856" s="170"/>
      <c r="J856" s="170"/>
      <c r="K856" s="170"/>
      <c r="L856" s="170"/>
      <c r="M856" s="170"/>
      <c r="N856" s="170"/>
      <c r="O856" s="170"/>
      <c r="P856" s="170"/>
    </row>
    <row r="857" spans="3:16">
      <c r="C857" s="170"/>
      <c r="D857" s="170"/>
      <c r="E857" s="170"/>
      <c r="F857" s="170"/>
      <c r="G857" s="170"/>
      <c r="H857" s="170"/>
      <c r="I857" s="170"/>
      <c r="J857" s="170"/>
      <c r="K857" s="170"/>
      <c r="L857" s="170"/>
      <c r="M857" s="170"/>
      <c r="N857" s="170"/>
      <c r="O857" s="170"/>
      <c r="P857" s="170"/>
    </row>
    <row r="858" spans="3:16">
      <c r="C858" s="170"/>
      <c r="D858" s="170"/>
      <c r="E858" s="170"/>
      <c r="F858" s="170"/>
      <c r="G858" s="170"/>
      <c r="H858" s="170"/>
      <c r="I858" s="170"/>
      <c r="J858" s="170"/>
      <c r="K858" s="170"/>
      <c r="L858" s="170"/>
      <c r="M858" s="170"/>
      <c r="N858" s="170"/>
      <c r="O858" s="170"/>
      <c r="P858" s="170"/>
    </row>
    <row r="859" spans="3:16">
      <c r="C859" s="170"/>
      <c r="D859" s="170"/>
      <c r="E859" s="170"/>
      <c r="F859" s="170"/>
      <c r="G859" s="170"/>
      <c r="H859" s="170"/>
      <c r="I859" s="170"/>
      <c r="J859" s="170"/>
      <c r="K859" s="170"/>
      <c r="L859" s="170"/>
      <c r="M859" s="170"/>
      <c r="N859" s="170"/>
      <c r="O859" s="170"/>
      <c r="P859" s="170"/>
    </row>
    <row r="860" spans="3:16">
      <c r="C860" s="170"/>
      <c r="D860" s="170"/>
      <c r="E860" s="170"/>
      <c r="F860" s="170"/>
      <c r="G860" s="170"/>
      <c r="H860" s="170"/>
      <c r="I860" s="170"/>
      <c r="J860" s="170"/>
      <c r="K860" s="170"/>
      <c r="L860" s="170"/>
      <c r="M860" s="170"/>
      <c r="N860" s="170"/>
      <c r="O860" s="170"/>
      <c r="P860" s="170"/>
    </row>
    <row r="861" spans="3:16">
      <c r="C861" s="170"/>
      <c r="D861" s="170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</row>
    <row r="862" spans="3:16">
      <c r="C862" s="170"/>
      <c r="D862" s="170"/>
      <c r="E862" s="170"/>
      <c r="F862" s="170"/>
      <c r="G862" s="170"/>
      <c r="H862" s="170"/>
      <c r="I862" s="170"/>
      <c r="J862" s="170"/>
      <c r="K862" s="170"/>
      <c r="L862" s="170"/>
      <c r="M862" s="170"/>
      <c r="N862" s="170"/>
      <c r="O862" s="170"/>
      <c r="P862" s="170"/>
    </row>
    <row r="863" spans="3:16">
      <c r="C863" s="170"/>
      <c r="D863" s="170"/>
      <c r="E863" s="170"/>
      <c r="F863" s="170"/>
      <c r="G863" s="170"/>
      <c r="H863" s="170"/>
      <c r="I863" s="170"/>
      <c r="J863" s="170"/>
      <c r="K863" s="170"/>
      <c r="L863" s="170"/>
      <c r="M863" s="170"/>
      <c r="N863" s="170"/>
      <c r="O863" s="170"/>
      <c r="P863" s="170"/>
    </row>
    <row r="864" spans="3:16">
      <c r="C864" s="170"/>
      <c r="D864" s="170"/>
      <c r="E864" s="170"/>
      <c r="F864" s="170"/>
      <c r="G864" s="170"/>
      <c r="H864" s="170"/>
      <c r="I864" s="170"/>
      <c r="J864" s="170"/>
      <c r="K864" s="170"/>
      <c r="L864" s="170"/>
      <c r="M864" s="170"/>
      <c r="N864" s="170"/>
      <c r="O864" s="170"/>
      <c r="P864" s="170"/>
    </row>
    <row r="865" spans="3:16">
      <c r="C865" s="170"/>
      <c r="D865" s="170"/>
      <c r="E865" s="170"/>
      <c r="F865" s="170"/>
      <c r="G865" s="170"/>
      <c r="H865" s="170"/>
      <c r="I865" s="170"/>
      <c r="J865" s="170"/>
      <c r="K865" s="170"/>
      <c r="L865" s="170"/>
      <c r="M865" s="170"/>
      <c r="N865" s="170"/>
      <c r="O865" s="170"/>
      <c r="P865" s="170"/>
    </row>
    <row r="866" spans="3:16">
      <c r="C866" s="170"/>
      <c r="D866" s="170"/>
      <c r="E866" s="170"/>
      <c r="F866" s="170"/>
      <c r="G866" s="170"/>
      <c r="H866" s="170"/>
      <c r="I866" s="170"/>
      <c r="J866" s="170"/>
      <c r="K866" s="170"/>
      <c r="L866" s="170"/>
      <c r="M866" s="170"/>
      <c r="N866" s="170"/>
      <c r="O866" s="170"/>
      <c r="P866" s="170"/>
    </row>
    <row r="867" spans="3:16">
      <c r="C867" s="170"/>
      <c r="D867" s="170"/>
      <c r="E867" s="170"/>
      <c r="F867" s="170"/>
      <c r="G867" s="170"/>
      <c r="H867" s="170"/>
      <c r="I867" s="170"/>
      <c r="J867" s="170"/>
      <c r="K867" s="170"/>
      <c r="L867" s="170"/>
      <c r="M867" s="170"/>
      <c r="N867" s="170"/>
      <c r="O867" s="170"/>
      <c r="P867" s="170"/>
    </row>
    <row r="868" spans="3:16">
      <c r="C868" s="170"/>
      <c r="D868" s="170"/>
      <c r="E868" s="170"/>
      <c r="F868" s="170"/>
      <c r="G868" s="170"/>
      <c r="H868" s="170"/>
      <c r="I868" s="170"/>
      <c r="J868" s="170"/>
      <c r="K868" s="170"/>
      <c r="L868" s="170"/>
      <c r="M868" s="170"/>
      <c r="N868" s="170"/>
      <c r="O868" s="170"/>
      <c r="P868" s="170"/>
    </row>
    <row r="869" spans="3:16">
      <c r="C869" s="170"/>
      <c r="D869" s="170"/>
      <c r="E869" s="170"/>
      <c r="F869" s="170"/>
      <c r="G869" s="170"/>
      <c r="H869" s="170"/>
      <c r="I869" s="170"/>
      <c r="J869" s="170"/>
      <c r="K869" s="170"/>
      <c r="L869" s="170"/>
      <c r="M869" s="170"/>
      <c r="N869" s="170"/>
      <c r="O869" s="170"/>
      <c r="P869" s="170"/>
    </row>
    <row r="870" spans="3:16">
      <c r="C870" s="170"/>
      <c r="D870" s="170"/>
      <c r="E870" s="170"/>
      <c r="F870" s="170"/>
      <c r="G870" s="170"/>
      <c r="H870" s="170"/>
      <c r="I870" s="170"/>
      <c r="J870" s="170"/>
      <c r="K870" s="170"/>
      <c r="L870" s="170"/>
      <c r="M870" s="170"/>
      <c r="N870" s="170"/>
      <c r="O870" s="170"/>
      <c r="P870" s="170"/>
    </row>
    <row r="871" spans="3:16">
      <c r="C871" s="170"/>
      <c r="D871" s="170"/>
      <c r="E871" s="170"/>
      <c r="F871" s="170"/>
      <c r="G871" s="170"/>
      <c r="H871" s="170"/>
      <c r="I871" s="170"/>
      <c r="J871" s="170"/>
      <c r="K871" s="170"/>
      <c r="L871" s="170"/>
      <c r="M871" s="170"/>
      <c r="N871" s="170"/>
      <c r="O871" s="170"/>
      <c r="P871" s="170"/>
    </row>
    <row r="872" spans="3:16">
      <c r="C872" s="170"/>
      <c r="D872" s="170"/>
      <c r="E872" s="170"/>
      <c r="F872" s="170"/>
      <c r="G872" s="170"/>
      <c r="H872" s="170"/>
      <c r="I872" s="170"/>
      <c r="J872" s="170"/>
      <c r="K872" s="170"/>
      <c r="L872" s="170"/>
      <c r="M872" s="170"/>
      <c r="N872" s="170"/>
      <c r="O872" s="170"/>
      <c r="P872" s="170"/>
    </row>
    <row r="873" spans="3:16">
      <c r="C873" s="170"/>
      <c r="D873" s="170"/>
      <c r="E873" s="170"/>
      <c r="F873" s="170"/>
      <c r="G873" s="170"/>
      <c r="H873" s="170"/>
      <c r="I873" s="170"/>
      <c r="J873" s="170"/>
      <c r="K873" s="170"/>
      <c r="L873" s="170"/>
      <c r="M873" s="170"/>
      <c r="N873" s="170"/>
      <c r="O873" s="170"/>
      <c r="P873" s="170"/>
    </row>
    <row r="874" spans="3:16">
      <c r="C874" s="170"/>
      <c r="D874" s="170"/>
      <c r="E874" s="170"/>
      <c r="F874" s="170"/>
      <c r="G874" s="170"/>
      <c r="H874" s="170"/>
      <c r="I874" s="170"/>
      <c r="J874" s="170"/>
      <c r="K874" s="170"/>
      <c r="L874" s="170"/>
      <c r="M874" s="170"/>
      <c r="N874" s="170"/>
      <c r="O874" s="170"/>
      <c r="P874" s="170"/>
    </row>
    <row r="875" spans="3:16">
      <c r="C875" s="170"/>
      <c r="D875" s="170"/>
      <c r="E875" s="170"/>
      <c r="F875" s="170"/>
      <c r="G875" s="170"/>
      <c r="H875" s="170"/>
      <c r="I875" s="170"/>
      <c r="J875" s="170"/>
      <c r="K875" s="170"/>
      <c r="L875" s="170"/>
      <c r="M875" s="170"/>
      <c r="N875" s="170"/>
      <c r="O875" s="170"/>
      <c r="P875" s="170"/>
    </row>
    <row r="876" spans="3:16">
      <c r="C876" s="170"/>
      <c r="D876" s="170"/>
      <c r="E876" s="170"/>
      <c r="F876" s="170"/>
      <c r="G876" s="170"/>
      <c r="H876" s="170"/>
      <c r="I876" s="170"/>
      <c r="J876" s="170"/>
      <c r="K876" s="170"/>
      <c r="L876" s="170"/>
      <c r="M876" s="170"/>
      <c r="N876" s="170"/>
      <c r="O876" s="170"/>
      <c r="P876" s="170"/>
    </row>
    <row r="877" spans="3:16">
      <c r="C877" s="170"/>
      <c r="D877" s="170"/>
      <c r="E877" s="170"/>
      <c r="F877" s="170"/>
      <c r="G877" s="170"/>
      <c r="H877" s="170"/>
      <c r="I877" s="170"/>
      <c r="J877" s="170"/>
      <c r="K877" s="170"/>
      <c r="L877" s="170"/>
      <c r="M877" s="170"/>
      <c r="N877" s="170"/>
      <c r="O877" s="170"/>
      <c r="P877" s="170"/>
    </row>
    <row r="878" spans="3:16">
      <c r="C878" s="170"/>
      <c r="D878" s="170"/>
      <c r="E878" s="170"/>
      <c r="F878" s="170"/>
      <c r="G878" s="170"/>
      <c r="H878" s="170"/>
      <c r="I878" s="170"/>
      <c r="J878" s="170"/>
      <c r="K878" s="170"/>
      <c r="L878" s="170"/>
      <c r="M878" s="170"/>
      <c r="N878" s="170"/>
      <c r="O878" s="170"/>
      <c r="P878" s="170"/>
    </row>
    <row r="879" spans="3:16">
      <c r="C879" s="170"/>
      <c r="D879" s="170"/>
      <c r="E879" s="170"/>
      <c r="F879" s="170"/>
      <c r="G879" s="170"/>
      <c r="H879" s="170"/>
      <c r="I879" s="170"/>
      <c r="J879" s="170"/>
      <c r="K879" s="170"/>
      <c r="L879" s="170"/>
      <c r="M879" s="170"/>
      <c r="N879" s="170"/>
      <c r="O879" s="170"/>
      <c r="P879" s="170"/>
    </row>
    <row r="880" spans="3:16">
      <c r="C880" s="170"/>
      <c r="D880" s="170"/>
      <c r="E880" s="170"/>
      <c r="F880" s="170"/>
      <c r="G880" s="170"/>
      <c r="H880" s="170"/>
      <c r="I880" s="170"/>
      <c r="J880" s="170"/>
      <c r="K880" s="170"/>
      <c r="L880" s="170"/>
      <c r="M880" s="170"/>
      <c r="N880" s="170"/>
      <c r="O880" s="170"/>
      <c r="P880" s="170"/>
    </row>
    <row r="881" spans="3:16">
      <c r="C881" s="170"/>
      <c r="D881" s="170"/>
      <c r="E881" s="170"/>
      <c r="F881" s="170"/>
      <c r="G881" s="170"/>
      <c r="H881" s="170"/>
      <c r="I881" s="170"/>
      <c r="J881" s="170"/>
      <c r="K881" s="170"/>
      <c r="L881" s="170"/>
      <c r="M881" s="170"/>
      <c r="N881" s="170"/>
      <c r="O881" s="170"/>
      <c r="P881" s="170"/>
    </row>
    <row r="882" spans="3:16">
      <c r="C882" s="170"/>
      <c r="D882" s="170"/>
      <c r="E882" s="170"/>
      <c r="F882" s="170"/>
      <c r="G882" s="170"/>
      <c r="H882" s="170"/>
      <c r="I882" s="170"/>
      <c r="J882" s="170"/>
      <c r="K882" s="170"/>
      <c r="L882" s="170"/>
      <c r="M882" s="170"/>
      <c r="N882" s="170"/>
      <c r="O882" s="170"/>
      <c r="P882" s="170"/>
    </row>
    <row r="883" spans="3:16">
      <c r="C883" s="170"/>
      <c r="D883" s="170"/>
      <c r="E883" s="170"/>
      <c r="F883" s="170"/>
      <c r="G883" s="170"/>
      <c r="H883" s="170"/>
      <c r="I883" s="170"/>
      <c r="J883" s="170"/>
      <c r="K883" s="170"/>
      <c r="L883" s="170"/>
      <c r="M883" s="170"/>
      <c r="N883" s="170"/>
      <c r="O883" s="170"/>
      <c r="P883" s="170"/>
    </row>
    <row r="884" spans="3:16">
      <c r="C884" s="170"/>
      <c r="D884" s="170"/>
      <c r="E884" s="170"/>
      <c r="F884" s="170"/>
      <c r="G884" s="170"/>
      <c r="H884" s="170"/>
      <c r="I884" s="170"/>
      <c r="J884" s="170"/>
      <c r="K884" s="170"/>
      <c r="L884" s="170"/>
      <c r="M884" s="170"/>
      <c r="N884" s="170"/>
      <c r="O884" s="170"/>
      <c r="P884" s="170"/>
    </row>
    <row r="885" spans="3:16">
      <c r="C885" s="170"/>
      <c r="D885" s="170"/>
      <c r="E885" s="170"/>
      <c r="F885" s="170"/>
      <c r="G885" s="170"/>
      <c r="H885" s="170"/>
      <c r="I885" s="170"/>
      <c r="J885" s="170"/>
      <c r="K885" s="170"/>
      <c r="L885" s="170"/>
      <c r="M885" s="170"/>
      <c r="N885" s="170"/>
      <c r="O885" s="170"/>
      <c r="P885" s="170"/>
    </row>
    <row r="886" spans="3:16">
      <c r="C886" s="170"/>
      <c r="D886" s="170"/>
      <c r="E886" s="170"/>
      <c r="F886" s="170"/>
      <c r="G886" s="170"/>
      <c r="H886" s="170"/>
      <c r="I886" s="170"/>
      <c r="J886" s="170"/>
      <c r="K886" s="170"/>
      <c r="L886" s="170"/>
      <c r="M886" s="170"/>
      <c r="N886" s="170"/>
      <c r="O886" s="170"/>
      <c r="P886" s="170"/>
    </row>
    <row r="887" spans="3:16">
      <c r="C887" s="170"/>
      <c r="D887" s="170"/>
      <c r="E887" s="170"/>
      <c r="F887" s="170"/>
      <c r="G887" s="170"/>
      <c r="H887" s="170"/>
      <c r="I887" s="170"/>
      <c r="J887" s="170"/>
      <c r="K887" s="170"/>
      <c r="L887" s="170"/>
      <c r="M887" s="170"/>
      <c r="N887" s="170"/>
      <c r="O887" s="170"/>
      <c r="P887" s="170"/>
    </row>
    <row r="888" spans="3:16">
      <c r="C888" s="170"/>
      <c r="D888" s="170"/>
      <c r="E888" s="170"/>
      <c r="F888" s="170"/>
      <c r="G888" s="170"/>
      <c r="H888" s="170"/>
      <c r="I888" s="170"/>
      <c r="J888" s="170"/>
      <c r="K888" s="170"/>
      <c r="L888" s="170"/>
      <c r="M888" s="170"/>
      <c r="N888" s="170"/>
      <c r="O888" s="170"/>
      <c r="P888" s="170"/>
    </row>
    <row r="889" spans="3:16">
      <c r="C889" s="170"/>
      <c r="D889" s="170"/>
      <c r="E889" s="170"/>
      <c r="F889" s="170"/>
      <c r="G889" s="170"/>
      <c r="H889" s="170"/>
      <c r="I889" s="170"/>
      <c r="J889" s="170"/>
      <c r="K889" s="170"/>
      <c r="L889" s="170"/>
      <c r="M889" s="170"/>
      <c r="N889" s="170"/>
      <c r="O889" s="170"/>
      <c r="P889" s="170"/>
    </row>
    <row r="890" spans="3:16">
      <c r="C890" s="170"/>
      <c r="D890" s="170"/>
      <c r="E890" s="170"/>
      <c r="F890" s="170"/>
      <c r="G890" s="170"/>
      <c r="H890" s="170"/>
      <c r="I890" s="170"/>
      <c r="J890" s="170"/>
      <c r="K890" s="170"/>
      <c r="L890" s="170"/>
      <c r="M890" s="170"/>
      <c r="N890" s="170"/>
      <c r="O890" s="170"/>
      <c r="P890" s="170"/>
    </row>
    <row r="891" spans="3:16">
      <c r="C891" s="170"/>
      <c r="D891" s="170"/>
      <c r="E891" s="170"/>
      <c r="F891" s="170"/>
      <c r="G891" s="170"/>
      <c r="H891" s="170"/>
      <c r="I891" s="170"/>
      <c r="J891" s="170"/>
      <c r="K891" s="170"/>
      <c r="L891" s="170"/>
      <c r="M891" s="170"/>
      <c r="N891" s="170"/>
      <c r="O891" s="170"/>
      <c r="P891" s="170"/>
    </row>
    <row r="892" spans="3:16">
      <c r="C892" s="170"/>
      <c r="D892" s="170"/>
      <c r="E892" s="170"/>
      <c r="F892" s="170"/>
      <c r="G892" s="170"/>
      <c r="H892" s="170"/>
      <c r="I892" s="170"/>
      <c r="J892" s="170"/>
      <c r="K892" s="170"/>
      <c r="L892" s="170"/>
      <c r="M892" s="170"/>
      <c r="N892" s="170"/>
      <c r="O892" s="170"/>
      <c r="P892" s="170"/>
    </row>
    <row r="893" spans="3:16">
      <c r="C893" s="170"/>
      <c r="D893" s="170"/>
      <c r="E893" s="170"/>
      <c r="F893" s="170"/>
      <c r="G893" s="170"/>
      <c r="H893" s="170"/>
      <c r="I893" s="170"/>
      <c r="J893" s="170"/>
      <c r="K893" s="170"/>
      <c r="L893" s="170"/>
      <c r="M893" s="170"/>
      <c r="N893" s="170"/>
      <c r="O893" s="170"/>
      <c r="P893" s="170"/>
    </row>
    <row r="894" spans="3:16">
      <c r="C894" s="170"/>
      <c r="D894" s="170"/>
      <c r="E894" s="170"/>
      <c r="F894" s="170"/>
      <c r="G894" s="170"/>
      <c r="H894" s="170"/>
      <c r="I894" s="170"/>
      <c r="J894" s="170"/>
      <c r="K894" s="170"/>
      <c r="L894" s="170"/>
      <c r="M894" s="170"/>
      <c r="N894" s="170"/>
      <c r="O894" s="170"/>
      <c r="P894" s="170"/>
    </row>
    <row r="895" spans="3:16">
      <c r="C895" s="170"/>
      <c r="D895" s="170"/>
      <c r="E895" s="170"/>
      <c r="F895" s="170"/>
      <c r="G895" s="170"/>
      <c r="H895" s="170"/>
      <c r="I895" s="170"/>
      <c r="J895" s="170"/>
      <c r="K895" s="170"/>
      <c r="L895" s="170"/>
      <c r="M895" s="170"/>
      <c r="N895" s="170"/>
      <c r="O895" s="170"/>
      <c r="P895" s="170"/>
    </row>
    <row r="896" spans="3:16">
      <c r="C896" s="170"/>
      <c r="D896" s="170"/>
      <c r="E896" s="170"/>
      <c r="F896" s="170"/>
      <c r="G896" s="170"/>
      <c r="H896" s="170"/>
      <c r="I896" s="170"/>
      <c r="J896" s="170"/>
      <c r="K896" s="170"/>
      <c r="L896" s="170"/>
      <c r="M896" s="170"/>
      <c r="N896" s="170"/>
      <c r="O896" s="170"/>
      <c r="P896" s="170"/>
    </row>
    <row r="897" spans="3:16">
      <c r="C897" s="170"/>
      <c r="D897" s="170"/>
      <c r="E897" s="170"/>
      <c r="F897" s="170"/>
      <c r="G897" s="170"/>
      <c r="H897" s="170"/>
      <c r="I897" s="170"/>
      <c r="J897" s="170"/>
      <c r="K897" s="170"/>
      <c r="L897" s="170"/>
      <c r="M897" s="170"/>
      <c r="N897" s="170"/>
      <c r="O897" s="170"/>
      <c r="P897" s="170"/>
    </row>
    <row r="898" spans="3:16">
      <c r="C898" s="170"/>
      <c r="D898" s="170"/>
      <c r="E898" s="170"/>
      <c r="F898" s="170"/>
      <c r="G898" s="170"/>
      <c r="H898" s="170"/>
      <c r="I898" s="170"/>
      <c r="J898" s="170"/>
      <c r="K898" s="170"/>
      <c r="L898" s="170"/>
      <c r="M898" s="170"/>
      <c r="N898" s="170"/>
      <c r="O898" s="170"/>
      <c r="P898" s="170"/>
    </row>
    <row r="899" spans="3:16">
      <c r="C899" s="170"/>
      <c r="D899" s="170"/>
      <c r="E899" s="170"/>
      <c r="F899" s="170"/>
      <c r="G899" s="170"/>
      <c r="H899" s="170"/>
      <c r="I899" s="170"/>
      <c r="J899" s="170"/>
      <c r="K899" s="170"/>
      <c r="L899" s="170"/>
      <c r="M899" s="170"/>
      <c r="N899" s="170"/>
      <c r="O899" s="170"/>
      <c r="P899" s="170"/>
    </row>
    <row r="900" spans="3:16">
      <c r="C900" s="170"/>
      <c r="D900" s="170"/>
      <c r="E900" s="170"/>
      <c r="F900" s="170"/>
      <c r="G900" s="170"/>
      <c r="H900" s="170"/>
      <c r="I900" s="170"/>
      <c r="J900" s="170"/>
      <c r="K900" s="170"/>
      <c r="L900" s="170"/>
      <c r="M900" s="170"/>
      <c r="N900" s="170"/>
      <c r="O900" s="170"/>
      <c r="P900" s="170"/>
    </row>
    <row r="901" spans="3:16">
      <c r="C901" s="170"/>
      <c r="D901" s="170"/>
      <c r="E901" s="170"/>
      <c r="F901" s="170"/>
      <c r="G901" s="170"/>
      <c r="H901" s="170"/>
      <c r="I901" s="170"/>
      <c r="J901" s="170"/>
      <c r="K901" s="170"/>
      <c r="L901" s="170"/>
      <c r="M901" s="170"/>
      <c r="N901" s="170"/>
      <c r="O901" s="170"/>
      <c r="P901" s="170"/>
    </row>
    <row r="902" spans="3:16">
      <c r="C902" s="170"/>
      <c r="D902" s="170"/>
      <c r="E902" s="170"/>
      <c r="F902" s="170"/>
      <c r="G902" s="170"/>
      <c r="H902" s="170"/>
      <c r="I902" s="170"/>
      <c r="J902" s="170"/>
      <c r="K902" s="170"/>
      <c r="L902" s="170"/>
      <c r="M902" s="170"/>
      <c r="N902" s="170"/>
      <c r="O902" s="170"/>
      <c r="P902" s="170"/>
    </row>
    <row r="903" spans="3:16">
      <c r="C903" s="170"/>
      <c r="D903" s="170"/>
      <c r="E903" s="170"/>
      <c r="F903" s="170"/>
      <c r="G903" s="170"/>
      <c r="H903" s="170"/>
      <c r="I903" s="170"/>
      <c r="J903" s="170"/>
      <c r="K903" s="170"/>
      <c r="L903" s="170"/>
      <c r="M903" s="170"/>
      <c r="N903" s="170"/>
      <c r="O903" s="170"/>
      <c r="P903" s="170"/>
    </row>
    <row r="904" spans="3:16">
      <c r="C904" s="170"/>
      <c r="D904" s="170"/>
      <c r="E904" s="170"/>
      <c r="F904" s="170"/>
      <c r="G904" s="170"/>
      <c r="H904" s="170"/>
      <c r="I904" s="170"/>
      <c r="J904" s="170"/>
      <c r="K904" s="170"/>
      <c r="L904" s="170"/>
      <c r="M904" s="170"/>
      <c r="N904" s="170"/>
      <c r="O904" s="170"/>
      <c r="P904" s="170"/>
    </row>
  </sheetData>
  <mergeCells count="9">
    <mergeCell ref="A90:B90"/>
    <mergeCell ref="A1:L1"/>
    <mergeCell ref="A25:B25"/>
    <mergeCell ref="A75:B75"/>
    <mergeCell ref="A35:B35"/>
    <mergeCell ref="A79:B79"/>
    <mergeCell ref="A29:B29"/>
    <mergeCell ref="A4:B4"/>
    <mergeCell ref="A38:B38"/>
  </mergeCells>
  <phoneticPr fontId="3" type="noConversion"/>
  <pageMargins left="0.5" right="0.78740157480314965" top="0.17" bottom="0.17" header="0.51181102362204722" footer="0.25"/>
  <pageSetup paperSize="9" scale="85" orientation="landscape" r:id="rId1"/>
  <headerFooter alignWithMargins="0">
    <oddHeader>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1:F96"/>
  <sheetViews>
    <sheetView topLeftCell="A75" workbookViewId="0">
      <selection sqref="A1:D96"/>
    </sheetView>
  </sheetViews>
  <sheetFormatPr defaultRowHeight="12.75"/>
  <cols>
    <col min="1" max="1" width="41.140625" customWidth="1"/>
    <col min="2" max="2" width="22.28515625" customWidth="1"/>
    <col min="3" max="3" width="40.42578125" customWidth="1"/>
    <col min="4" max="4" width="16.85546875" customWidth="1"/>
    <col min="5" max="5" width="15.7109375" customWidth="1"/>
    <col min="6" max="6" width="11.5703125" customWidth="1"/>
  </cols>
  <sheetData>
    <row r="1" spans="1:6" ht="37.5" customHeight="1">
      <c r="A1" s="870" t="s">
        <v>438</v>
      </c>
      <c r="B1" s="870"/>
      <c r="C1" s="870"/>
      <c r="D1" s="870"/>
      <c r="E1" s="475"/>
      <c r="F1" s="475"/>
    </row>
    <row r="2" spans="1:6" ht="6" customHeight="1" thickBot="1">
      <c r="A2" s="416"/>
      <c r="B2" s="416"/>
      <c r="C2" s="416"/>
      <c r="D2" s="416"/>
    </row>
    <row r="3" spans="1:6">
      <c r="A3" s="871" t="s">
        <v>42</v>
      </c>
      <c r="B3" s="872"/>
      <c r="C3" s="873" t="s">
        <v>136</v>
      </c>
      <c r="D3" s="872"/>
    </row>
    <row r="4" spans="1:6" ht="13.5" thickBot="1">
      <c r="A4" s="958" t="s">
        <v>217</v>
      </c>
      <c r="B4" s="959"/>
      <c r="C4" s="960" t="s">
        <v>217</v>
      </c>
      <c r="D4" s="961"/>
    </row>
    <row r="5" spans="1:6">
      <c r="A5" s="448"/>
      <c r="B5" s="449"/>
      <c r="C5" s="50" t="s">
        <v>10</v>
      </c>
      <c r="D5" s="730">
        <f>SUM('1.sz. melléklet'!C16)</f>
        <v>71164</v>
      </c>
    </row>
    <row r="6" spans="1:6">
      <c r="A6" s="46" t="s">
        <v>204</v>
      </c>
      <c r="B6" s="64">
        <f>SUM('1.sz. melléklet'!C4)</f>
        <v>100</v>
      </c>
      <c r="C6" s="439" t="s">
        <v>376</v>
      </c>
      <c r="D6" s="735">
        <f>SUM('1.sz. melléklet'!C17)</f>
        <v>20637</v>
      </c>
    </row>
    <row r="7" spans="1:6">
      <c r="A7" s="46" t="s">
        <v>374</v>
      </c>
      <c r="B7" s="735">
        <f>SUM('1.sz. melléklet'!C5)</f>
        <v>14582</v>
      </c>
      <c r="C7" s="439" t="s">
        <v>21</v>
      </c>
      <c r="D7" s="735">
        <f>SUM('1.sz. melléklet'!C18)</f>
        <v>34446</v>
      </c>
    </row>
    <row r="8" spans="1:6">
      <c r="A8" s="46"/>
      <c r="B8" s="64"/>
      <c r="C8" s="439" t="s">
        <v>377</v>
      </c>
      <c r="D8" s="64"/>
    </row>
    <row r="9" spans="1:6" ht="13.5" thickBot="1">
      <c r="A9" s="440"/>
      <c r="B9" s="441"/>
      <c r="C9" s="439" t="s">
        <v>261</v>
      </c>
      <c r="D9" s="64"/>
    </row>
    <row r="10" spans="1:6" ht="13.5" thickBot="1">
      <c r="A10" s="442" t="s">
        <v>218</v>
      </c>
      <c r="B10" s="451">
        <f>SUM(B6:B9)</f>
        <v>14682</v>
      </c>
      <c r="C10" s="442" t="s">
        <v>221</v>
      </c>
      <c r="D10" s="451">
        <f>SUM(D5:D9)</f>
        <v>126247</v>
      </c>
    </row>
    <row r="11" spans="1:6">
      <c r="A11" s="50" t="s">
        <v>114</v>
      </c>
      <c r="B11" s="63"/>
      <c r="C11" s="445" t="s">
        <v>222</v>
      </c>
      <c r="D11" s="63"/>
    </row>
    <row r="12" spans="1:6">
      <c r="A12" s="46" t="s">
        <v>375</v>
      </c>
      <c r="B12" s="64"/>
      <c r="C12" s="439" t="s">
        <v>378</v>
      </c>
      <c r="D12" s="735">
        <f>SUM('1.sz. melléklet'!C21)</f>
        <v>2940</v>
      </c>
    </row>
    <row r="13" spans="1:6" ht="13.5" thickBot="1">
      <c r="A13" s="573"/>
      <c r="B13" s="447"/>
      <c r="C13" s="444" t="s">
        <v>355</v>
      </c>
      <c r="D13" s="441"/>
    </row>
    <row r="14" spans="1:6" ht="13.5" thickBot="1">
      <c r="A14" s="442" t="s">
        <v>14</v>
      </c>
      <c r="B14" s="443">
        <f>SUM(B11:B12)</f>
        <v>0</v>
      </c>
      <c r="C14" s="442" t="s">
        <v>223</v>
      </c>
      <c r="D14" s="451">
        <f>SUM(D11:D13)</f>
        <v>2940</v>
      </c>
    </row>
    <row r="15" spans="1:6">
      <c r="A15" s="575"/>
      <c r="B15" s="447"/>
      <c r="C15" s="53"/>
      <c r="D15" s="53"/>
    </row>
    <row r="16" spans="1:6" ht="13.5" thickBot="1">
      <c r="A16" s="440" t="s">
        <v>219</v>
      </c>
      <c r="B16" s="574">
        <f>SUM('1.sz. melléklet'!C11)</f>
        <v>114505</v>
      </c>
      <c r="C16" s="446" t="s">
        <v>227</v>
      </c>
      <c r="D16" s="447"/>
    </row>
    <row r="17" spans="1:4" ht="13.5" thickBot="1">
      <c r="A17" s="442" t="s">
        <v>379</v>
      </c>
      <c r="B17" s="451">
        <f>SUM(B16:B16)</f>
        <v>114505</v>
      </c>
      <c r="C17" s="442" t="s">
        <v>139</v>
      </c>
      <c r="D17" s="451">
        <f>SUM(D16)</f>
        <v>0</v>
      </c>
    </row>
    <row r="18" spans="1:4" ht="13.5" thickBot="1"/>
    <row r="19" spans="1:4" ht="13.5" thickBot="1">
      <c r="A19" s="442"/>
      <c r="B19" s="451"/>
      <c r="C19" s="454"/>
      <c r="D19" s="451"/>
    </row>
    <row r="20" spans="1:4" ht="13.5" thickBot="1">
      <c r="A20" s="442" t="s">
        <v>220</v>
      </c>
      <c r="B20" s="451">
        <f>B10+B14+B17</f>
        <v>129187</v>
      </c>
      <c r="C20" s="454" t="s">
        <v>230</v>
      </c>
      <c r="D20" s="451">
        <f>SUM(D10+D14)</f>
        <v>129187</v>
      </c>
    </row>
    <row r="21" spans="1:4" ht="13.5" thickBot="1">
      <c r="A21" s="182"/>
      <c r="B21" s="456"/>
      <c r="C21" s="457"/>
      <c r="D21" s="458"/>
    </row>
    <row r="22" spans="1:4" ht="13.5" thickBot="1">
      <c r="A22" s="956" t="s">
        <v>59</v>
      </c>
      <c r="B22" s="957"/>
      <c r="C22" s="956" t="s">
        <v>59</v>
      </c>
      <c r="D22" s="957"/>
    </row>
    <row r="23" spans="1:4" ht="13.5" thickBot="1">
      <c r="A23" s="448"/>
      <c r="B23" s="449"/>
      <c r="C23" s="50"/>
      <c r="D23" s="63"/>
    </row>
    <row r="24" spans="1:4">
      <c r="A24" s="448"/>
      <c r="B24" s="449"/>
      <c r="C24" s="50" t="s">
        <v>10</v>
      </c>
      <c r="D24" s="730">
        <f>SUM('1.sz. melléklet'!D16)</f>
        <v>74652</v>
      </c>
    </row>
    <row r="25" spans="1:4">
      <c r="A25" s="46" t="s">
        <v>204</v>
      </c>
      <c r="B25" s="64"/>
      <c r="C25" s="439" t="s">
        <v>376</v>
      </c>
      <c r="D25" s="735">
        <f>SUM('1.sz. melléklet'!D17)</f>
        <v>21307</v>
      </c>
    </row>
    <row r="26" spans="1:4">
      <c r="A26" s="46" t="s">
        <v>374</v>
      </c>
      <c r="B26" s="735">
        <f>SUM('1.sz. melléklet'!D5)</f>
        <v>15310</v>
      </c>
      <c r="C26" s="439" t="s">
        <v>21</v>
      </c>
      <c r="D26" s="735">
        <f>SUM('1.sz. melléklet'!D18)</f>
        <v>39908</v>
      </c>
    </row>
    <row r="27" spans="1:4">
      <c r="A27" s="46"/>
      <c r="B27" s="64"/>
      <c r="C27" s="439" t="s">
        <v>377</v>
      </c>
      <c r="D27" s="64"/>
    </row>
    <row r="28" spans="1:4" ht="13.5" thickBot="1">
      <c r="A28" s="440"/>
      <c r="B28" s="441"/>
      <c r="C28" s="439" t="s">
        <v>261</v>
      </c>
      <c r="D28" s="64"/>
    </row>
    <row r="29" spans="1:4" ht="13.5" thickBot="1">
      <c r="A29" s="442" t="s">
        <v>218</v>
      </c>
      <c r="B29" s="451">
        <f>SUM(B25:B28)</f>
        <v>15310</v>
      </c>
      <c r="C29" s="442" t="s">
        <v>221</v>
      </c>
      <c r="D29" s="451">
        <f>SUM(D24:D28)</f>
        <v>135867</v>
      </c>
    </row>
    <row r="30" spans="1:4">
      <c r="A30" s="50" t="s">
        <v>114</v>
      </c>
      <c r="B30" s="63"/>
      <c r="C30" s="445" t="s">
        <v>222</v>
      </c>
      <c r="D30" s="730"/>
    </row>
    <row r="31" spans="1:4">
      <c r="A31" s="46" t="s">
        <v>375</v>
      </c>
      <c r="B31" s="64"/>
      <c r="C31" s="439" t="s">
        <v>378</v>
      </c>
      <c r="D31" s="735">
        <f>SUM('1.sz. melléklet'!D21)</f>
        <v>1340</v>
      </c>
    </row>
    <row r="32" spans="1:4" ht="13.5" thickBot="1">
      <c r="A32" s="573"/>
      <c r="B32" s="447"/>
      <c r="C32" s="444" t="s">
        <v>355</v>
      </c>
      <c r="D32" s="441"/>
    </row>
    <row r="33" spans="1:4" ht="13.5" thickBot="1">
      <c r="A33" s="442" t="s">
        <v>14</v>
      </c>
      <c r="B33" s="443">
        <f>SUM(B30:B31)</f>
        <v>0</v>
      </c>
      <c r="C33" s="442" t="s">
        <v>223</v>
      </c>
      <c r="D33" s="451">
        <f>SUM(D30:D32)</f>
        <v>1340</v>
      </c>
    </row>
    <row r="34" spans="1:4">
      <c r="A34" s="575"/>
      <c r="B34" s="447"/>
      <c r="C34" s="53"/>
      <c r="D34" s="53"/>
    </row>
    <row r="35" spans="1:4" ht="13.5" thickBot="1">
      <c r="A35" s="440" t="s">
        <v>219</v>
      </c>
      <c r="B35" s="574">
        <f>SUM('1.sz. melléklet'!D11)</f>
        <v>121897</v>
      </c>
      <c r="C35" s="446" t="s">
        <v>227</v>
      </c>
      <c r="D35" s="447"/>
    </row>
    <row r="36" spans="1:4" ht="13.5" thickBot="1">
      <c r="A36" s="442" t="s">
        <v>379</v>
      </c>
      <c r="B36" s="736">
        <f>SUM(B35)</f>
        <v>121897</v>
      </c>
      <c r="C36" s="442" t="s">
        <v>139</v>
      </c>
      <c r="D36" s="451">
        <f>SUM(D35)</f>
        <v>0</v>
      </c>
    </row>
    <row r="37" spans="1:4" ht="13.5" thickBot="1"/>
    <row r="38" spans="1:4" ht="13.5" thickBot="1">
      <c r="A38" s="442"/>
      <c r="B38" s="451"/>
      <c r="C38" s="454"/>
      <c r="D38" s="451"/>
    </row>
    <row r="39" spans="1:4" ht="13.5" thickBot="1">
      <c r="A39" s="442" t="s">
        <v>220</v>
      </c>
      <c r="B39" s="451">
        <f>B29+B33+B36</f>
        <v>137207</v>
      </c>
      <c r="C39" s="454" t="s">
        <v>230</v>
      </c>
      <c r="D39" s="451">
        <f>D29+D33+D35+D36</f>
        <v>137207</v>
      </c>
    </row>
    <row r="40" spans="1:4" ht="13.5" thickBot="1">
      <c r="A40" s="162"/>
      <c r="B40" s="459"/>
      <c r="C40" s="460"/>
      <c r="D40" s="459"/>
    </row>
    <row r="41" spans="1:4" ht="13.5" thickBot="1">
      <c r="A41" s="956" t="s">
        <v>228</v>
      </c>
      <c r="B41" s="957"/>
      <c r="C41" s="956" t="s">
        <v>228</v>
      </c>
      <c r="D41" s="957"/>
    </row>
    <row r="42" spans="1:4" ht="13.5" thickBot="1">
      <c r="A42" s="448"/>
      <c r="B42" s="449"/>
      <c r="C42" s="50"/>
      <c r="D42" s="63"/>
    </row>
    <row r="43" spans="1:4">
      <c r="A43" s="448"/>
      <c r="B43" s="449"/>
      <c r="C43" s="50" t="s">
        <v>10</v>
      </c>
      <c r="D43" s="730">
        <f>SUM('1.sz. melléklet'!E16)</f>
        <v>17926</v>
      </c>
    </row>
    <row r="44" spans="1:4">
      <c r="A44" s="46" t="s">
        <v>204</v>
      </c>
      <c r="B44" s="64"/>
      <c r="C44" s="439" t="s">
        <v>376</v>
      </c>
      <c r="D44" s="735">
        <f>SUM('1.sz. melléklet'!E17)</f>
        <v>4793</v>
      </c>
    </row>
    <row r="45" spans="1:4">
      <c r="A45" s="46" t="s">
        <v>374</v>
      </c>
      <c r="B45" s="735">
        <f>SUM('1.sz. melléklet'!E5)</f>
        <v>6705</v>
      </c>
      <c r="C45" s="439" t="s">
        <v>21</v>
      </c>
      <c r="D45" s="735">
        <f>SUM('1.sz. melléklet'!E18)</f>
        <v>18350</v>
      </c>
    </row>
    <row r="46" spans="1:4">
      <c r="A46" s="46"/>
      <c r="B46" s="64"/>
      <c r="C46" s="439" t="s">
        <v>377</v>
      </c>
      <c r="D46" s="64"/>
    </row>
    <row r="47" spans="1:4" ht="13.5" thickBot="1">
      <c r="A47" s="440"/>
      <c r="B47" s="441"/>
      <c r="C47" s="439" t="s">
        <v>261</v>
      </c>
      <c r="D47" s="64"/>
    </row>
    <row r="48" spans="1:4" ht="13.5" thickBot="1">
      <c r="A48" s="442" t="s">
        <v>218</v>
      </c>
      <c r="B48" s="451">
        <f>SUM(B44:B47)</f>
        <v>6705</v>
      </c>
      <c r="C48" s="442" t="s">
        <v>221</v>
      </c>
      <c r="D48" s="451">
        <f>SUM(D43:D47)</f>
        <v>41069</v>
      </c>
    </row>
    <row r="49" spans="1:4">
      <c r="A49" s="50" t="s">
        <v>114</v>
      </c>
      <c r="B49" s="63"/>
      <c r="C49" s="445" t="s">
        <v>222</v>
      </c>
      <c r="D49" s="63"/>
    </row>
    <row r="50" spans="1:4">
      <c r="A50" s="46" t="s">
        <v>375</v>
      </c>
      <c r="B50" s="64"/>
      <c r="C50" s="439" t="s">
        <v>378</v>
      </c>
      <c r="D50" s="735">
        <f>SUM('1.sz. melléklet'!E21)</f>
        <v>3950</v>
      </c>
    </row>
    <row r="51" spans="1:4" ht="13.5" thickBot="1">
      <c r="A51" s="573"/>
      <c r="B51" s="447"/>
      <c r="C51" s="444" t="s">
        <v>355</v>
      </c>
      <c r="D51" s="441"/>
    </row>
    <row r="52" spans="1:4" ht="13.5" thickBot="1">
      <c r="A52" s="442" t="s">
        <v>14</v>
      </c>
      <c r="B52" s="443">
        <f>SUM(B49:B50)</f>
        <v>0</v>
      </c>
      <c r="C52" s="442" t="s">
        <v>223</v>
      </c>
      <c r="D52" s="451">
        <f>SUM(D49:D51)</f>
        <v>3950</v>
      </c>
    </row>
    <row r="53" spans="1:4">
      <c r="A53" s="575"/>
      <c r="B53" s="447"/>
      <c r="C53" s="53"/>
      <c r="D53" s="53"/>
    </row>
    <row r="54" spans="1:4" ht="13.5" thickBot="1">
      <c r="A54" s="440" t="s">
        <v>219</v>
      </c>
      <c r="B54" s="574">
        <f>SUM('1.sz. melléklet'!E11)</f>
        <v>38314</v>
      </c>
      <c r="C54" s="446" t="s">
        <v>227</v>
      </c>
      <c r="D54" s="447"/>
    </row>
    <row r="55" spans="1:4" ht="13.5" thickBot="1">
      <c r="A55" s="442" t="s">
        <v>379</v>
      </c>
      <c r="B55" s="451">
        <f>SUM(B54:B54)</f>
        <v>38314</v>
      </c>
      <c r="C55" s="442" t="s">
        <v>139</v>
      </c>
      <c r="D55" s="451">
        <f>SUM(D54)</f>
        <v>0</v>
      </c>
    </row>
    <row r="56" spans="1:4" ht="13.5" thickBot="1"/>
    <row r="57" spans="1:4" ht="13.5" thickBot="1">
      <c r="A57" s="442"/>
      <c r="B57" s="451"/>
      <c r="C57" s="454"/>
      <c r="D57" s="451"/>
    </row>
    <row r="58" spans="1:4" ht="13.5" thickBot="1">
      <c r="A58" s="442" t="s">
        <v>220</v>
      </c>
      <c r="B58" s="451">
        <f>B48+B52+B55</f>
        <v>45019</v>
      </c>
      <c r="C58" s="454" t="s">
        <v>230</v>
      </c>
      <c r="D58" s="451">
        <f>D48+D52+D54+D55</f>
        <v>45019</v>
      </c>
    </row>
    <row r="59" spans="1:4" ht="13.5" thickBot="1">
      <c r="A59" s="162"/>
      <c r="B59" s="459"/>
      <c r="C59" s="460"/>
      <c r="D59" s="459"/>
    </row>
    <row r="60" spans="1:4" ht="13.5" thickBot="1">
      <c r="A60" s="956" t="s">
        <v>229</v>
      </c>
      <c r="B60" s="957"/>
      <c r="C60" s="956" t="s">
        <v>229</v>
      </c>
      <c r="D60" s="957"/>
    </row>
    <row r="61" spans="1:4" ht="13.5" thickBot="1">
      <c r="A61" s="448"/>
      <c r="B61" s="449"/>
      <c r="C61" s="50"/>
      <c r="D61" s="63"/>
    </row>
    <row r="62" spans="1:4">
      <c r="A62" s="448"/>
      <c r="B62" s="449"/>
      <c r="C62" s="50" t="s">
        <v>10</v>
      </c>
      <c r="D62" s="730">
        <f>SUM('1.sz. melléklet'!F16)</f>
        <v>34701</v>
      </c>
    </row>
    <row r="63" spans="1:4">
      <c r="A63" s="46" t="s">
        <v>204</v>
      </c>
      <c r="B63" s="64"/>
      <c r="C63" s="439" t="s">
        <v>376</v>
      </c>
      <c r="D63" s="735">
        <f>SUM('1.sz. melléklet'!F17)</f>
        <v>10028</v>
      </c>
    </row>
    <row r="64" spans="1:4">
      <c r="A64" s="46" t="s">
        <v>374</v>
      </c>
      <c r="B64" s="735">
        <f>SUM('1.sz. melléklet'!F5)</f>
        <v>300</v>
      </c>
      <c r="C64" s="439" t="s">
        <v>21</v>
      </c>
      <c r="D64" s="735">
        <f>SUM('1.sz. melléklet'!F18)</f>
        <v>38869</v>
      </c>
    </row>
    <row r="65" spans="1:4">
      <c r="A65" s="46"/>
      <c r="B65" s="64"/>
      <c r="C65" s="439" t="s">
        <v>377</v>
      </c>
      <c r="D65" s="64"/>
    </row>
    <row r="66" spans="1:4" ht="13.5" thickBot="1">
      <c r="A66" s="440"/>
      <c r="B66" s="441"/>
      <c r="C66" s="439" t="s">
        <v>261</v>
      </c>
      <c r="D66" s="64"/>
    </row>
    <row r="67" spans="1:4" ht="13.5" thickBot="1">
      <c r="A67" s="442" t="s">
        <v>218</v>
      </c>
      <c r="B67" s="451">
        <f>SUM(B63:B66)</f>
        <v>300</v>
      </c>
      <c r="C67" s="442" t="s">
        <v>221</v>
      </c>
      <c r="D67" s="451">
        <f>SUM(D62:D66)</f>
        <v>83598</v>
      </c>
    </row>
    <row r="68" spans="1:4">
      <c r="A68" s="50" t="s">
        <v>114</v>
      </c>
      <c r="B68" s="63"/>
      <c r="C68" s="445" t="s">
        <v>222</v>
      </c>
      <c r="D68" s="63"/>
    </row>
    <row r="69" spans="1:4">
      <c r="A69" s="46" t="s">
        <v>375</v>
      </c>
      <c r="B69" s="64"/>
      <c r="C69" s="439" t="s">
        <v>378</v>
      </c>
      <c r="D69" s="735">
        <f>SUM('1.sz. melléklet'!F21)</f>
        <v>1400</v>
      </c>
    </row>
    <row r="70" spans="1:4" ht="13.5" thickBot="1">
      <c r="A70" s="573"/>
      <c r="B70" s="447"/>
      <c r="C70" s="444" t="s">
        <v>355</v>
      </c>
      <c r="D70" s="441"/>
    </row>
    <row r="71" spans="1:4" ht="13.5" thickBot="1">
      <c r="A71" s="442" t="s">
        <v>14</v>
      </c>
      <c r="B71" s="443">
        <f>SUM(B68:B69)</f>
        <v>0</v>
      </c>
      <c r="C71" s="442" t="s">
        <v>223</v>
      </c>
      <c r="D71" s="451">
        <f>SUM(D68:D70)</f>
        <v>1400</v>
      </c>
    </row>
    <row r="72" spans="1:4">
      <c r="A72" s="575"/>
      <c r="B72" s="447"/>
      <c r="C72" s="53"/>
      <c r="D72" s="53"/>
    </row>
    <row r="73" spans="1:4" ht="13.5" thickBot="1">
      <c r="A73" s="440" t="s">
        <v>219</v>
      </c>
      <c r="B73" s="574">
        <f>SUM('1.sz. melléklet'!F11)</f>
        <v>84698</v>
      </c>
      <c r="C73" s="446" t="s">
        <v>227</v>
      </c>
      <c r="D73" s="447"/>
    </row>
    <row r="74" spans="1:4" ht="13.5" thickBot="1">
      <c r="A74" s="442" t="s">
        <v>379</v>
      </c>
      <c r="B74" s="451">
        <f>SUM(B73:B73)</f>
        <v>84698</v>
      </c>
      <c r="C74" s="442" t="s">
        <v>139</v>
      </c>
      <c r="D74" s="451">
        <f>SUM(D73)</f>
        <v>0</v>
      </c>
    </row>
    <row r="75" spans="1:4" ht="13.5" thickBot="1"/>
    <row r="76" spans="1:4" ht="13.5" thickBot="1">
      <c r="A76" s="442"/>
      <c r="B76" s="451"/>
      <c r="C76" s="454"/>
      <c r="D76" s="451"/>
    </row>
    <row r="77" spans="1:4" ht="13.5" thickBot="1">
      <c r="A77" s="442" t="s">
        <v>220</v>
      </c>
      <c r="B77" s="451">
        <f>B67+B71+B74</f>
        <v>84998</v>
      </c>
      <c r="C77" s="454" t="s">
        <v>230</v>
      </c>
      <c r="D77" s="451">
        <f>D67+D71+D73+D74</f>
        <v>84998</v>
      </c>
    </row>
    <row r="78" spans="1:4" ht="6.75" customHeight="1" thickBot="1">
      <c r="A78" s="162"/>
      <c r="B78" s="459"/>
      <c r="C78" s="460"/>
      <c r="D78" s="459"/>
    </row>
    <row r="79" spans="1:4" ht="13.5" thickBot="1">
      <c r="A79" s="874" t="s">
        <v>127</v>
      </c>
      <c r="B79" s="875"/>
      <c r="C79" s="874" t="s">
        <v>127</v>
      </c>
      <c r="D79" s="875"/>
    </row>
    <row r="80" spans="1:4">
      <c r="A80" s="448"/>
      <c r="B80" s="449"/>
      <c r="C80" s="50" t="s">
        <v>10</v>
      </c>
      <c r="D80" s="730">
        <f>SUM('1.sz. melléklet'!B16)</f>
        <v>27720</v>
      </c>
    </row>
    <row r="81" spans="1:4">
      <c r="A81" s="46" t="s">
        <v>204</v>
      </c>
      <c r="B81" s="64">
        <f>SUM('1.sz. melléklet'!B4)</f>
        <v>513900</v>
      </c>
      <c r="C81" s="439" t="s">
        <v>362</v>
      </c>
      <c r="D81" s="735">
        <f>SUM('1.sz. melléklet'!B17)</f>
        <v>9179</v>
      </c>
    </row>
    <row r="82" spans="1:4">
      <c r="A82" s="46" t="s">
        <v>349</v>
      </c>
      <c r="B82" s="735">
        <f>SUM('1.sz. melléklet'!B5)</f>
        <v>70390</v>
      </c>
      <c r="C82" s="439" t="s">
        <v>21</v>
      </c>
      <c r="D82" s="735">
        <f>SUM('1.sz. melléklet'!B18)</f>
        <v>162370</v>
      </c>
    </row>
    <row r="83" spans="1:4">
      <c r="A83" s="46" t="s">
        <v>352</v>
      </c>
      <c r="B83" s="735">
        <f>SUM('1.sz. melléklet'!B6)-B84</f>
        <v>22375</v>
      </c>
      <c r="C83" s="439" t="s">
        <v>260</v>
      </c>
      <c r="D83" s="735">
        <f>SUM('1.sz. melléklet'!B19)</f>
        <v>44250</v>
      </c>
    </row>
    <row r="84" spans="1:4" ht="13.5" thickBot="1">
      <c r="A84" s="440" t="s">
        <v>380</v>
      </c>
      <c r="B84" s="441">
        <f>SUM('5. sz.melléklet'!D13)</f>
        <v>113826</v>
      </c>
      <c r="C84" s="439" t="s">
        <v>381</v>
      </c>
      <c r="D84" s="735">
        <f>SUM('1.sz. melléklet'!B20)</f>
        <v>31622</v>
      </c>
    </row>
    <row r="85" spans="1:4" ht="13.5" thickBot="1">
      <c r="A85" s="442" t="s">
        <v>218</v>
      </c>
      <c r="B85" s="451">
        <f>SUM(B81:B84)</f>
        <v>720491</v>
      </c>
      <c r="C85" s="442" t="s">
        <v>221</v>
      </c>
      <c r="D85" s="451">
        <f>SUM(D80:D84)</f>
        <v>275141</v>
      </c>
    </row>
    <row r="86" spans="1:4">
      <c r="A86" s="50" t="s">
        <v>114</v>
      </c>
      <c r="B86" s="730">
        <f>SUM('1.sz. melléklet'!B8)</f>
        <v>38400</v>
      </c>
      <c r="C86" s="439" t="s">
        <v>222</v>
      </c>
      <c r="D86" s="735">
        <f>SUM('1.sz. melléklet'!B22)</f>
        <v>144218</v>
      </c>
    </row>
    <row r="87" spans="1:4">
      <c r="A87" s="46" t="s">
        <v>255</v>
      </c>
      <c r="B87" s="735">
        <f>SUM('1.sz. melléklet'!B10)+12918</f>
        <v>20992</v>
      </c>
      <c r="C87" s="444" t="s">
        <v>378</v>
      </c>
      <c r="D87" s="731">
        <f>SUM('1.sz. melléklet'!B21)</f>
        <v>35785</v>
      </c>
    </row>
    <row r="88" spans="1:4" ht="13.5" thickBot="1">
      <c r="A88" s="573"/>
      <c r="B88" s="447"/>
      <c r="C88" s="446" t="s">
        <v>355</v>
      </c>
      <c r="D88" s="737">
        <f>SUM('1.sz. melléklet'!B23)</f>
        <v>1750</v>
      </c>
    </row>
    <row r="89" spans="1:4" ht="13.5" thickBot="1">
      <c r="A89" s="442" t="s">
        <v>14</v>
      </c>
      <c r="B89" s="451">
        <f>SUM(B86:B87)</f>
        <v>59392</v>
      </c>
      <c r="C89" s="442" t="s">
        <v>223</v>
      </c>
      <c r="D89" s="451">
        <f>SUM(D86:D88)</f>
        <v>181753</v>
      </c>
    </row>
    <row r="90" spans="1:4">
      <c r="A90" s="50"/>
      <c r="B90" s="63"/>
      <c r="C90" s="444"/>
      <c r="D90" s="441"/>
    </row>
    <row r="91" spans="1:4">
      <c r="A91" s="46" t="s">
        <v>353</v>
      </c>
      <c r="B91" s="64">
        <v>100000</v>
      </c>
      <c r="C91" s="576" t="s">
        <v>383</v>
      </c>
      <c r="D91" s="738">
        <f>SUM('1.sz. melléklet'!B24)</f>
        <v>459414</v>
      </c>
    </row>
    <row r="92" spans="1:4" ht="13.5" thickBot="1">
      <c r="A92" s="452" t="s">
        <v>353</v>
      </c>
      <c r="B92" s="453">
        <f>SUM(B90:B91)</f>
        <v>100000</v>
      </c>
      <c r="C92" s="446" t="s">
        <v>382</v>
      </c>
      <c r="D92" s="447"/>
    </row>
    <row r="93" spans="1:4" ht="13.5" thickBot="1">
      <c r="A93" s="442" t="s">
        <v>220</v>
      </c>
      <c r="B93" s="451">
        <f>B85+B89+B92</f>
        <v>879883</v>
      </c>
      <c r="C93" s="442" t="s">
        <v>139</v>
      </c>
      <c r="D93" s="451">
        <f>SUM(D91:D92)</f>
        <v>459414</v>
      </c>
    </row>
    <row r="94" spans="1:4" ht="25.5" customHeight="1">
      <c r="A94" s="450" t="s">
        <v>231</v>
      </c>
      <c r="B94" s="730">
        <v>280681</v>
      </c>
      <c r="C94" s="455" t="s">
        <v>46</v>
      </c>
      <c r="D94" s="730">
        <f>SUM('1.sz. melléklet'!B25+'1.sz. melléklet'!B26)</f>
        <v>244256</v>
      </c>
    </row>
    <row r="95" spans="1:4" ht="13.5" thickBot="1">
      <c r="A95" s="440" t="s">
        <v>224</v>
      </c>
      <c r="B95" s="441"/>
      <c r="C95" s="446"/>
      <c r="D95" s="155"/>
    </row>
    <row r="96" spans="1:4" ht="13.5" thickBot="1">
      <c r="A96" s="442" t="s">
        <v>225</v>
      </c>
      <c r="B96" s="451">
        <f>B93+B95+B94</f>
        <v>1160564</v>
      </c>
      <c r="C96" s="454" t="s">
        <v>226</v>
      </c>
      <c r="D96" s="451">
        <f>D85+D89+D93+D94</f>
        <v>1160564</v>
      </c>
    </row>
  </sheetData>
  <mergeCells count="13">
    <mergeCell ref="A79:B79"/>
    <mergeCell ref="C79:D79"/>
    <mergeCell ref="A1:D1"/>
    <mergeCell ref="A22:B22"/>
    <mergeCell ref="C22:D22"/>
    <mergeCell ref="A41:B41"/>
    <mergeCell ref="C41:D41"/>
    <mergeCell ref="A3:B3"/>
    <mergeCell ref="C3:D3"/>
    <mergeCell ref="A4:B4"/>
    <mergeCell ref="C4:D4"/>
    <mergeCell ref="A60:B60"/>
    <mergeCell ref="C60:D60"/>
  </mergeCells>
  <phoneticPr fontId="3" type="noConversion"/>
  <pageMargins left="0.75" right="0.75" top="1" bottom="1" header="0.5" footer="0.5"/>
  <pageSetup paperSize="9" orientation="landscape" verticalDpi="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D22"/>
    </sheetView>
  </sheetViews>
  <sheetFormatPr defaultRowHeight="12.75"/>
  <cols>
    <col min="1" max="1" width="41.140625" customWidth="1"/>
    <col min="2" max="2" width="22.28515625" customWidth="1"/>
    <col min="3" max="3" width="40.42578125" customWidth="1"/>
    <col min="4" max="4" width="16.85546875" customWidth="1"/>
    <col min="5" max="5" width="15.7109375" customWidth="1"/>
    <col min="6" max="6" width="11.5703125" customWidth="1"/>
  </cols>
  <sheetData>
    <row r="1" spans="1:6" ht="37.5" customHeight="1">
      <c r="A1" s="870" t="s">
        <v>416</v>
      </c>
      <c r="B1" s="870"/>
      <c r="C1" s="870"/>
      <c r="D1" s="870"/>
      <c r="E1" s="475"/>
      <c r="F1" s="475"/>
    </row>
    <row r="2" spans="1:6" ht="6" customHeight="1" thickBot="1">
      <c r="A2" s="416"/>
      <c r="B2" s="416"/>
      <c r="C2" s="416"/>
      <c r="D2" s="416"/>
    </row>
    <row r="3" spans="1:6" ht="13.5" thickBot="1">
      <c r="A3" s="871" t="s">
        <v>42</v>
      </c>
      <c r="B3" s="872"/>
      <c r="C3" s="873" t="s">
        <v>136</v>
      </c>
      <c r="D3" s="872"/>
    </row>
    <row r="4" spans="1:6" ht="6.75" customHeight="1" thickBot="1">
      <c r="A4" s="162"/>
      <c r="B4" s="459"/>
      <c r="C4" s="460"/>
      <c r="D4" s="459"/>
    </row>
    <row r="5" spans="1:6" ht="13.5" thickBot="1">
      <c r="A5" s="874"/>
      <c r="B5" s="875"/>
      <c r="C5" s="874"/>
      <c r="D5" s="875"/>
    </row>
    <row r="6" spans="1:6">
      <c r="A6" s="448"/>
      <c r="B6" s="449"/>
      <c r="C6" s="50" t="s">
        <v>10</v>
      </c>
      <c r="D6" s="63">
        <f>'2.sz.melléklet'!C90</f>
        <v>226163</v>
      </c>
    </row>
    <row r="7" spans="1:6">
      <c r="A7" s="46" t="s">
        <v>204</v>
      </c>
      <c r="B7" s="64">
        <f>'2.sz.melléklet'!D35</f>
        <v>514000</v>
      </c>
      <c r="C7" s="439" t="s">
        <v>362</v>
      </c>
      <c r="D7" s="64">
        <f>'2.sz.melléklet'!D90</f>
        <v>65944</v>
      </c>
    </row>
    <row r="8" spans="1:6">
      <c r="A8" s="46" t="s">
        <v>349</v>
      </c>
      <c r="B8" s="64">
        <f>'2.sz.melléklet'!C35</f>
        <v>107287</v>
      </c>
      <c r="C8" s="439" t="s">
        <v>21</v>
      </c>
      <c r="D8" s="64">
        <f>'2.sz.melléklet'!E90</f>
        <v>293943</v>
      </c>
    </row>
    <row r="9" spans="1:6">
      <c r="A9" s="46" t="s">
        <v>352</v>
      </c>
      <c r="B9" s="64">
        <f>SUM('5. sz.melléklet'!C21+'5. sz.melléklet'!C22+'5. sz.melléklet'!C23+'5. sz.melléklet'!C31)</f>
        <v>22375</v>
      </c>
      <c r="C9" s="439" t="s">
        <v>260</v>
      </c>
      <c r="D9" s="64">
        <f>'2.sz.melléklet'!F90</f>
        <v>44250</v>
      </c>
    </row>
    <row r="10" spans="1:6" ht="13.5" thickBot="1">
      <c r="A10" s="440" t="s">
        <v>380</v>
      </c>
      <c r="B10" s="441">
        <f>'2.sz.melléklet'!E35</f>
        <v>113826</v>
      </c>
      <c r="C10" s="439" t="s">
        <v>381</v>
      </c>
      <c r="D10" s="64">
        <f>'2.sz.melléklet'!I90</f>
        <v>31622</v>
      </c>
    </row>
    <row r="11" spans="1:6" ht="13.5" thickBot="1">
      <c r="A11" s="442" t="s">
        <v>218</v>
      </c>
      <c r="B11" s="451">
        <f>SUM(B7:B10)</f>
        <v>757488</v>
      </c>
      <c r="C11" s="442" t="s">
        <v>221</v>
      </c>
      <c r="D11" s="451">
        <f>SUM(D6:D10)</f>
        <v>661922</v>
      </c>
    </row>
    <row r="12" spans="1:6">
      <c r="A12" s="50" t="s">
        <v>114</v>
      </c>
      <c r="B12" s="63">
        <f>SUM('5. sz.melléklet'!D35)</f>
        <v>38400</v>
      </c>
      <c r="C12" s="439" t="s">
        <v>222</v>
      </c>
      <c r="D12" s="64">
        <f>'2.sz.melléklet'!G90</f>
        <v>144218</v>
      </c>
    </row>
    <row r="13" spans="1:6">
      <c r="A13" s="46" t="s">
        <v>255</v>
      </c>
      <c r="B13" s="64">
        <f>SUM('5. sz.melléklet'!C30+'5. sz.melléklet'!C24+'5. sz.melléklet'!C25)</f>
        <v>20992</v>
      </c>
      <c r="C13" s="444" t="s">
        <v>378</v>
      </c>
      <c r="D13" s="731">
        <f>SUM('1.sz. melléklet'!G21)</f>
        <v>45415</v>
      </c>
    </row>
    <row r="14" spans="1:6" ht="13.5" thickBot="1">
      <c r="A14" s="573"/>
      <c r="B14" s="447"/>
      <c r="C14" s="446" t="s">
        <v>355</v>
      </c>
      <c r="D14" s="447">
        <f>'2.sz.melléklet'!J90</f>
        <v>1750</v>
      </c>
    </row>
    <row r="15" spans="1:6" ht="13.5" thickBot="1">
      <c r="A15" s="442" t="s">
        <v>14</v>
      </c>
      <c r="B15" s="451">
        <f>SUM(B12:B13)</f>
        <v>59392</v>
      </c>
      <c r="C15" s="442" t="s">
        <v>223</v>
      </c>
      <c r="D15" s="451">
        <f>SUM(D12:D14)</f>
        <v>191383</v>
      </c>
    </row>
    <row r="16" spans="1:6">
      <c r="A16" s="50"/>
      <c r="B16" s="63"/>
      <c r="C16" s="444"/>
      <c r="D16" s="441"/>
    </row>
    <row r="17" spans="1:4">
      <c r="A17" s="46" t="s">
        <v>353</v>
      </c>
      <c r="B17" s="64">
        <v>100000</v>
      </c>
      <c r="C17" s="739" t="s">
        <v>520</v>
      </c>
      <c r="D17">
        <v>100000</v>
      </c>
    </row>
    <row r="18" spans="1:4" ht="13.5" thickBot="1">
      <c r="A18" s="452" t="s">
        <v>353</v>
      </c>
      <c r="B18" s="453">
        <f>SUM(B16:B17)</f>
        <v>100000</v>
      </c>
      <c r="D18" s="447"/>
    </row>
    <row r="19" spans="1:4" ht="13.5" thickBot="1">
      <c r="A19" s="442" t="s">
        <v>220</v>
      </c>
      <c r="B19" s="451">
        <f>B11+B15+B18</f>
        <v>916880</v>
      </c>
      <c r="C19" s="442" t="s">
        <v>139</v>
      </c>
      <c r="D19" s="451">
        <f>SUM(D17:D18)</f>
        <v>100000</v>
      </c>
    </row>
    <row r="20" spans="1:4" ht="25.5" customHeight="1">
      <c r="A20" s="450" t="s">
        <v>231</v>
      </c>
      <c r="B20" s="730">
        <f>SUM('1.sz. melléklet'!B11)-B17</f>
        <v>280681</v>
      </c>
      <c r="C20" s="455" t="s">
        <v>46</v>
      </c>
      <c r="D20" s="63">
        <f>'2.sz.melléklet'!K90+'2.sz.melléklet'!L90</f>
        <v>244256</v>
      </c>
    </row>
    <row r="21" spans="1:4" ht="13.5" thickBot="1">
      <c r="A21" s="440" t="s">
        <v>224</v>
      </c>
      <c r="B21" s="441"/>
      <c r="C21" s="446"/>
      <c r="D21" s="155"/>
    </row>
    <row r="22" spans="1:4" ht="13.5" thickBot="1">
      <c r="A22" s="442" t="s">
        <v>225</v>
      </c>
      <c r="B22" s="451">
        <f>B19+B21+B20</f>
        <v>1197561</v>
      </c>
      <c r="C22" s="454" t="s">
        <v>226</v>
      </c>
      <c r="D22" s="451">
        <f>D11+D15+D19+D20</f>
        <v>1197561</v>
      </c>
    </row>
  </sheetData>
  <mergeCells count="5">
    <mergeCell ref="A1:D1"/>
    <mergeCell ref="A3:B3"/>
    <mergeCell ref="C3:D3"/>
    <mergeCell ref="A5:B5"/>
    <mergeCell ref="C5:D5"/>
  </mergeCells>
  <phoneticPr fontId="3" type="noConversion"/>
  <pageMargins left="0.75" right="0.75" top="1" bottom="1" header="0.5" footer="0.5"/>
  <pageSetup paperSize="9" orientation="landscape" verticalDpi="0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topLeftCell="A5" workbookViewId="0">
      <selection sqref="A1:N31"/>
    </sheetView>
  </sheetViews>
  <sheetFormatPr defaultRowHeight="12.75"/>
  <cols>
    <col min="1" max="1" width="26.7109375" customWidth="1"/>
    <col min="2" max="2" width="12.28515625" customWidth="1"/>
    <col min="3" max="4" width="8.42578125" customWidth="1"/>
    <col min="6" max="14" width="8.42578125" customWidth="1"/>
    <col min="15" max="15" width="11.7109375" customWidth="1"/>
  </cols>
  <sheetData>
    <row r="1" spans="1:16" ht="13.5" thickBot="1"/>
    <row r="2" spans="1:16" ht="29.25" customHeight="1" thickBot="1">
      <c r="A2" s="876" t="s">
        <v>417</v>
      </c>
      <c r="B2" s="877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8"/>
    </row>
    <row r="3" spans="1:16">
      <c r="A3" s="244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245"/>
    </row>
    <row r="4" spans="1:16" ht="13.5" thickBot="1">
      <c r="A4" s="246" t="s">
        <v>149</v>
      </c>
      <c r="B4" s="247"/>
      <c r="C4" s="248"/>
      <c r="D4" s="248"/>
      <c r="E4" s="248"/>
      <c r="F4" s="247"/>
      <c r="G4" s="249"/>
      <c r="H4" s="249"/>
      <c r="I4" s="250"/>
      <c r="J4" s="251"/>
      <c r="K4" s="251"/>
      <c r="L4" s="252"/>
      <c r="M4" s="251"/>
      <c r="N4" s="253"/>
    </row>
    <row r="5" spans="1:16">
      <c r="A5" s="27" t="s">
        <v>34</v>
      </c>
      <c r="B5" s="30" t="s">
        <v>1</v>
      </c>
      <c r="C5" s="28" t="s">
        <v>35</v>
      </c>
      <c r="D5" s="28" t="s">
        <v>36</v>
      </c>
      <c r="E5" s="28" t="s">
        <v>37</v>
      </c>
      <c r="F5" s="28" t="s">
        <v>38</v>
      </c>
      <c r="G5" s="28" t="s">
        <v>39</v>
      </c>
      <c r="H5" s="28" t="s">
        <v>40</v>
      </c>
      <c r="I5" s="28" t="s">
        <v>41</v>
      </c>
      <c r="J5" s="28" t="s">
        <v>50</v>
      </c>
      <c r="K5" s="29" t="s">
        <v>51</v>
      </c>
      <c r="L5" s="28" t="s">
        <v>52</v>
      </c>
      <c r="M5" s="28" t="s">
        <v>53</v>
      </c>
      <c r="N5" s="30" t="s">
        <v>54</v>
      </c>
    </row>
    <row r="6" spans="1:16" ht="13.5" thickBot="1">
      <c r="A6" s="31" t="s">
        <v>42</v>
      </c>
      <c r="B6" s="33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16">
      <c r="A7" s="34"/>
      <c r="B7" s="36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</row>
    <row r="8" spans="1:16">
      <c r="A8" s="37" t="s">
        <v>349</v>
      </c>
      <c r="B8" s="369">
        <f>'2.sz.melléklet'!C35</f>
        <v>107287</v>
      </c>
      <c r="C8" s="370">
        <f>SUM('17. sz.melléklet'!C8+'17. sz.melléklet'!C39+'17. sz.melléklet'!C56+'17. sz.melléklet'!C74+'17. sz.melléklet'!C91)</f>
        <v>8939.75</v>
      </c>
      <c r="D8" s="370">
        <f>SUM('17. sz.melléklet'!D8+'17. sz.melléklet'!D39+'17. sz.melléklet'!D56+'17. sz.melléklet'!D74+'17. sz.melléklet'!D91)</f>
        <v>8939.75</v>
      </c>
      <c r="E8" s="370">
        <f>SUM('17. sz.melléklet'!E8+'17. sz.melléklet'!E39+'17. sz.melléklet'!E56+'17. sz.melléklet'!E74+'17. sz.melléklet'!E91)</f>
        <v>8940.5833333333321</v>
      </c>
      <c r="F8" s="370">
        <f>SUM('17. sz.melléklet'!F8+'17. sz.melléklet'!F39+'17. sz.melléklet'!F56+'17. sz.melléklet'!F74+'17. sz.melléklet'!F91)</f>
        <v>8940.5833333333321</v>
      </c>
      <c r="G8" s="370">
        <f>SUM('17. sz.melléklet'!G8+'17. sz.melléklet'!G39+'17. sz.melléklet'!G56+'17. sz.melléklet'!G74+'17. sz.melléklet'!G91)</f>
        <v>8940.5833333333321</v>
      </c>
      <c r="H8" s="370">
        <f>SUM('17. sz.melléklet'!H8+'17. sz.melléklet'!H39+'17. sz.melléklet'!H56+'17. sz.melléklet'!H74+'17. sz.melléklet'!H91)</f>
        <v>8941.5833333333321</v>
      </c>
      <c r="I8" s="370">
        <f>SUM('17. sz.melléklet'!I8+'17. sz.melléklet'!I39+'17. sz.melléklet'!I56+'17. sz.melléklet'!I74+'17. sz.melléklet'!I91)</f>
        <v>8941.5833333333321</v>
      </c>
      <c r="J8" s="370">
        <f>SUM('17. sz.melléklet'!J8+'17. sz.melléklet'!J39+'17. sz.melléklet'!J56+'17. sz.melléklet'!J74+'17. sz.melléklet'!J91)</f>
        <v>8940.5833333333321</v>
      </c>
      <c r="K8" s="370">
        <f>SUM('17. sz.melléklet'!K8+'17. sz.melléklet'!K39+'17. sz.melléklet'!K56+'17. sz.melléklet'!K74+'17. sz.melléklet'!K91)</f>
        <v>8940.5833333333321</v>
      </c>
      <c r="L8" s="370">
        <f>SUM('17. sz.melléklet'!L8+'17. sz.melléklet'!L39+'17. sz.melléklet'!L56+'17. sz.melléklet'!L74+'17. sz.melléklet'!L91)</f>
        <v>8940.5833333333321</v>
      </c>
      <c r="M8" s="370">
        <f>SUM('17. sz.melléklet'!M8+'17. sz.melléklet'!M39+'17. sz.melléklet'!M56+'17. sz.melléklet'!M74+'17. sz.melléklet'!M91)</f>
        <v>8940.5833333333321</v>
      </c>
      <c r="N8" s="370">
        <f>SUM('17. sz.melléklet'!N8+'17. sz.melléklet'!N39+'17. sz.melléklet'!N56+'17. sz.melléklet'!N74+'17. sz.melléklet'!N91)</f>
        <v>8940.5833333333321</v>
      </c>
      <c r="O8" s="255"/>
      <c r="P8" s="348"/>
    </row>
    <row r="9" spans="1:16">
      <c r="A9" s="37" t="s">
        <v>204</v>
      </c>
      <c r="B9" s="372">
        <f>'2.sz.melléklet'!D35</f>
        <v>514000</v>
      </c>
      <c r="C9" s="373">
        <f>SUM('17. sz.melléklet'!C9+'17. sz.melléklet'!C38)</f>
        <v>3008.3333333333335</v>
      </c>
      <c r="D9" s="373">
        <f>SUM('17. sz.melléklet'!D9+'17. sz.melléklet'!D38)</f>
        <v>3008</v>
      </c>
      <c r="E9" s="373">
        <f>SUM('17. sz.melléklet'!E9+'17. sz.melléklet'!E38)</f>
        <v>3009</v>
      </c>
      <c r="F9" s="373">
        <f>SUM('17. sz.melléklet'!F9+'17. sz.melléklet'!F38)</f>
        <v>200008</v>
      </c>
      <c r="G9" s="373">
        <f>SUM('17. sz.melléklet'!G9+'17. sz.melléklet'!G38)</f>
        <v>6458</v>
      </c>
      <c r="H9" s="373">
        <f>SUM('17. sz.melléklet'!H9+'17. sz.melléklet'!H38)</f>
        <v>3009</v>
      </c>
      <c r="I9" s="373">
        <f>SUM('17. sz.melléklet'!I9+'17. sz.melléklet'!I38)</f>
        <v>3008</v>
      </c>
      <c r="J9" s="373">
        <f>SUM('17. sz.melléklet'!J9+'17. sz.melléklet'!J38)</f>
        <v>3008</v>
      </c>
      <c r="K9" s="373">
        <f>SUM('17. sz.melléklet'!K9+'17. sz.melléklet'!K38)</f>
        <v>200009</v>
      </c>
      <c r="L9" s="373">
        <f>SUM('17. sz.melléklet'!L9+'17. sz.melléklet'!L38)</f>
        <v>6458</v>
      </c>
      <c r="M9" s="373">
        <f>SUM('17. sz.melléklet'!M9+'17. sz.melléklet'!M38)</f>
        <v>3008</v>
      </c>
      <c r="N9" s="373">
        <f>SUM('17. sz.melléklet'!N9+'17. sz.melléklet'!N38)</f>
        <v>80009</v>
      </c>
      <c r="O9" s="255"/>
      <c r="P9" s="348"/>
    </row>
    <row r="10" spans="1:16">
      <c r="A10" s="37" t="s">
        <v>370</v>
      </c>
      <c r="B10" s="372">
        <f>'5. sz.melléklet'!D13</f>
        <v>113826</v>
      </c>
      <c r="C10" s="373">
        <f>SUM('17. sz.melléklet'!C10)</f>
        <v>9485.5</v>
      </c>
      <c r="D10" s="373">
        <f>SUM('17. sz.melléklet'!D10)</f>
        <v>9485.5</v>
      </c>
      <c r="E10" s="373">
        <f>SUM('17. sz.melléklet'!E10)</f>
        <v>9485.5</v>
      </c>
      <c r="F10" s="373">
        <f>SUM('17. sz.melléklet'!F10)</f>
        <v>9485.5</v>
      </c>
      <c r="G10" s="373">
        <f>SUM('17. sz.melléklet'!G10)</f>
        <v>9485.5</v>
      </c>
      <c r="H10" s="373">
        <f>SUM('17. sz.melléklet'!H10)</f>
        <v>9485.5</v>
      </c>
      <c r="I10" s="373">
        <f>SUM('17. sz.melléklet'!I10)</f>
        <v>9485.5</v>
      </c>
      <c r="J10" s="373">
        <f>SUM('17. sz.melléklet'!J10)</f>
        <v>9485.5</v>
      </c>
      <c r="K10" s="373">
        <f>SUM('17. sz.melléklet'!K10)</f>
        <v>9485.5</v>
      </c>
      <c r="L10" s="373">
        <f>SUM('17. sz.melléklet'!L10)</f>
        <v>9485.5</v>
      </c>
      <c r="M10" s="373">
        <f>SUM('17. sz.melléklet'!M10)</f>
        <v>9485.5</v>
      </c>
      <c r="N10" s="373">
        <f>SUM('17. sz.melléklet'!N10)</f>
        <v>9485.5</v>
      </c>
      <c r="O10" s="255"/>
      <c r="P10" s="348"/>
    </row>
    <row r="11" spans="1:16">
      <c r="A11" s="37" t="s">
        <v>114</v>
      </c>
      <c r="B11" s="372">
        <f>'1.sz. melléklet'!B8</f>
        <v>38400</v>
      </c>
      <c r="C11" s="373">
        <f>SUM('17. sz.melléklet'!C11)</f>
        <v>0</v>
      </c>
      <c r="D11" s="373">
        <f>SUM('17. sz.melléklet'!D11)</f>
        <v>400</v>
      </c>
      <c r="E11" s="373">
        <f>SUM('17. sz.melléklet'!E11)</f>
        <v>14000</v>
      </c>
      <c r="F11" s="373">
        <f>SUM('17. sz.melléklet'!F11)</f>
        <v>0</v>
      </c>
      <c r="G11" s="373">
        <f>SUM('17. sz.melléklet'!G11)</f>
        <v>3000</v>
      </c>
      <c r="H11" s="373">
        <f>SUM('17. sz.melléklet'!H11)</f>
        <v>3000</v>
      </c>
      <c r="I11" s="373">
        <f>SUM('17. sz.melléklet'!I11)</f>
        <v>13000</v>
      </c>
      <c r="J11" s="373">
        <f>SUM('17. sz.melléklet'!J11)</f>
        <v>5000</v>
      </c>
      <c r="K11" s="373">
        <f>SUM('17. sz.melléklet'!K11)</f>
        <v>0</v>
      </c>
      <c r="L11" s="373">
        <f>SUM('17. sz.melléklet'!L11)</f>
        <v>0</v>
      </c>
      <c r="M11" s="373">
        <f>SUM('17. sz.melléklet'!M11)</f>
        <v>0</v>
      </c>
      <c r="N11" s="373">
        <f>SUM('17. sz.melléklet'!N11)</f>
        <v>0</v>
      </c>
      <c r="O11" s="255"/>
      <c r="P11" s="348"/>
    </row>
    <row r="12" spans="1:16">
      <c r="A12" s="37" t="s">
        <v>371</v>
      </c>
      <c r="B12" s="372">
        <f>'5. sz.melléklet'!D20+'5. sz.melléklet'!D29</f>
        <v>43367</v>
      </c>
      <c r="C12" s="373">
        <f>SUM('17. sz.melléklet'!C12)</f>
        <v>1867.9166666666665</v>
      </c>
      <c r="D12" s="373">
        <f>SUM('17. sz.melléklet'!D12)</f>
        <v>6405</v>
      </c>
      <c r="E12" s="373">
        <f>SUM('17. sz.melléklet'!E12)</f>
        <v>10344</v>
      </c>
      <c r="F12" s="373">
        <f>SUM('17. sz.melléklet'!F12)</f>
        <v>1868</v>
      </c>
      <c r="G12" s="373">
        <f>SUM('17. sz.melléklet'!G12)</f>
        <v>788</v>
      </c>
      <c r="H12" s="373">
        <f>SUM('17. sz.melléklet'!H12)</f>
        <v>788</v>
      </c>
      <c r="I12" s="373">
        <f>SUM('17. sz.melléklet'!I12)</f>
        <v>8327</v>
      </c>
      <c r="J12" s="373">
        <f>SUM('17. sz.melléklet'!J12)</f>
        <v>2288</v>
      </c>
      <c r="K12" s="373">
        <f>SUM('17. sz.melléklet'!K12)</f>
        <v>7247</v>
      </c>
      <c r="L12" s="373">
        <f>SUM('17. sz.melléklet'!L12)</f>
        <v>1868</v>
      </c>
      <c r="M12" s="373">
        <f>SUM('17. sz.melléklet'!M12)</f>
        <v>788</v>
      </c>
      <c r="N12" s="373">
        <f>SUM('17. sz.melléklet'!N12)</f>
        <v>788</v>
      </c>
      <c r="O12" s="255"/>
      <c r="P12" s="348"/>
    </row>
    <row r="13" spans="1:16">
      <c r="A13" s="37" t="s">
        <v>5</v>
      </c>
      <c r="B13" s="372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4"/>
      <c r="O13" s="255"/>
      <c r="P13" s="348"/>
    </row>
    <row r="14" spans="1:16">
      <c r="A14" s="37" t="s">
        <v>49</v>
      </c>
      <c r="B14" s="372">
        <v>280681</v>
      </c>
      <c r="C14" s="373">
        <f>SUM('17. sz.melléklet'!C14)</f>
        <v>93560.333333333328</v>
      </c>
      <c r="D14" s="373">
        <f>SUM('17. sz.melléklet'!D14)</f>
        <v>93560</v>
      </c>
      <c r="E14" s="373">
        <f>SUM('17. sz.melléklet'!E14)</f>
        <v>93561</v>
      </c>
      <c r="F14" s="373"/>
      <c r="G14" s="373"/>
      <c r="H14" s="373"/>
      <c r="I14" s="373"/>
      <c r="J14" s="373"/>
      <c r="K14" s="373"/>
      <c r="L14" s="373"/>
      <c r="M14" s="373"/>
      <c r="N14" s="374"/>
      <c r="O14" s="255"/>
      <c r="P14" s="348"/>
    </row>
    <row r="15" spans="1:16" ht="13.5" thickBot="1">
      <c r="A15" s="740" t="s">
        <v>353</v>
      </c>
      <c r="B15" s="375">
        <v>100000</v>
      </c>
      <c r="C15" s="376">
        <f>SUM('17. sz.melléklet'!C15)</f>
        <v>0</v>
      </c>
      <c r="D15" s="376">
        <f>SUM('17. sz.melléklet'!D15)</f>
        <v>0</v>
      </c>
      <c r="E15" s="376">
        <f>SUM('17. sz.melléklet'!E15)</f>
        <v>0</v>
      </c>
      <c r="F15" s="376">
        <f>SUM('17. sz.melléklet'!F15)</f>
        <v>35000</v>
      </c>
      <c r="G15" s="376">
        <f>SUM('17. sz.melléklet'!G15)</f>
        <v>0</v>
      </c>
      <c r="H15" s="376">
        <f>SUM('17. sz.melléklet'!H15)</f>
        <v>0</v>
      </c>
      <c r="I15" s="376">
        <f>SUM('17. sz.melléklet'!I15)</f>
        <v>35000</v>
      </c>
      <c r="J15" s="376">
        <f>SUM('17. sz.melléklet'!J15)</f>
        <v>0</v>
      </c>
      <c r="K15" s="376">
        <f>SUM('17. sz.melléklet'!K15)</f>
        <v>0</v>
      </c>
      <c r="L15" s="376">
        <f>SUM('17. sz.melléklet'!L15)</f>
        <v>0</v>
      </c>
      <c r="M15" s="376">
        <f>SUM('17. sz.melléklet'!M15)</f>
        <v>30000</v>
      </c>
      <c r="N15" s="376">
        <f>SUM('17. sz.melléklet'!N15)</f>
        <v>0</v>
      </c>
      <c r="O15" s="255"/>
      <c r="P15" s="348"/>
    </row>
    <row r="16" spans="1:16" ht="13.5" thickBot="1">
      <c r="A16" s="39" t="s">
        <v>20</v>
      </c>
      <c r="B16" s="377">
        <f t="shared" ref="B16:N16" si="0">SUM(B8:B15)</f>
        <v>1197561</v>
      </c>
      <c r="C16" s="378">
        <f t="shared" si="0"/>
        <v>116861.83333333333</v>
      </c>
      <c r="D16" s="378">
        <f t="shared" si="0"/>
        <v>121798.25</v>
      </c>
      <c r="E16" s="378">
        <f t="shared" si="0"/>
        <v>139340.08333333331</v>
      </c>
      <c r="F16" s="378">
        <f t="shared" si="0"/>
        <v>255302.08333333334</v>
      </c>
      <c r="G16" s="378">
        <f t="shared" si="0"/>
        <v>28672.083333333332</v>
      </c>
      <c r="H16" s="378">
        <f t="shared" si="0"/>
        <v>25224.083333333332</v>
      </c>
      <c r="I16" s="378">
        <f t="shared" si="0"/>
        <v>77762.083333333328</v>
      </c>
      <c r="J16" s="378">
        <f t="shared" si="0"/>
        <v>28722.083333333332</v>
      </c>
      <c r="K16" s="378">
        <f t="shared" si="0"/>
        <v>225682.08333333334</v>
      </c>
      <c r="L16" s="378">
        <f t="shared" si="0"/>
        <v>26752.083333333332</v>
      </c>
      <c r="M16" s="378">
        <f t="shared" si="0"/>
        <v>52222.083333333328</v>
      </c>
      <c r="N16" s="378">
        <f t="shared" si="0"/>
        <v>99223.083333333328</v>
      </c>
      <c r="O16" s="255"/>
      <c r="P16" s="348"/>
    </row>
    <row r="17" spans="1:16">
      <c r="A17" s="40"/>
      <c r="B17" s="379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79"/>
      <c r="O17" s="255"/>
      <c r="P17" s="348"/>
    </row>
    <row r="18" spans="1:16">
      <c r="A18" s="41" t="s">
        <v>43</v>
      </c>
      <c r="B18" s="371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1"/>
      <c r="O18" s="255"/>
      <c r="P18" s="348"/>
    </row>
    <row r="19" spans="1:16">
      <c r="A19" s="42"/>
      <c r="B19" s="371"/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1"/>
      <c r="O19" s="255"/>
      <c r="P19" s="348"/>
    </row>
    <row r="20" spans="1:16">
      <c r="A20" s="37" t="s">
        <v>44</v>
      </c>
      <c r="B20" s="369">
        <f>'2.sz.melléklet'!C90+'2.sz.melléklet'!D90+'2.sz.melléklet'!E90+'2.sz.melléklet'!I90</f>
        <v>617672</v>
      </c>
      <c r="C20" s="370">
        <f>SUM('17. sz.melléklet'!C20+'17. sz.melléklet'!C46+'17. sz.melléklet'!C63+'17. sz.melléklet'!C81+'17. sz.melléklet'!C98)+44</f>
        <v>51615.083333333328</v>
      </c>
      <c r="D20" s="370">
        <f>SUM('17. sz.melléklet'!D20+'17. sz.melléklet'!D46+'17. sz.melléklet'!D63+'17. sz.melléklet'!D81+'17. sz.melléklet'!D98)+45</f>
        <v>51616.083333333328</v>
      </c>
      <c r="E20" s="370">
        <v>51861</v>
      </c>
      <c r="F20" s="370">
        <f>SUM('17. sz.melléklet'!F20+'17. sz.melléklet'!F46+'17. sz.melléklet'!F63+'17. sz.melléklet'!F81+'17. sz.melléklet'!F98)+45+42</f>
        <v>51363.166666666664</v>
      </c>
      <c r="G20" s="370">
        <f>SUM('17. sz.melléklet'!G20+'17. sz.melléklet'!G46+'17. sz.melléklet'!G63+'17. sz.melléklet'!G81+'17. sz.melléklet'!G98)+44</f>
        <v>53742.166666666664</v>
      </c>
      <c r="H20" s="370">
        <f>SUM('17. sz.melléklet'!H20+'17. sz.melléklet'!H46+'17. sz.melléklet'!H63+'17. sz.melléklet'!H81+'17. sz.melléklet'!H98)+45</f>
        <v>51279.166666666664</v>
      </c>
      <c r="I20" s="370">
        <f>SUM('17. sz.melléklet'!I20+'17. sz.melléklet'!I46+'17. sz.melléklet'!I63+'17. sz.melléklet'!I81+'17. sz.melléklet'!I98)+44</f>
        <v>51278.166666666664</v>
      </c>
      <c r="J20" s="370">
        <f>SUM('17. sz.melléklet'!J20+'17. sz.melléklet'!J46+'17. sz.melléklet'!J63+'17. sz.melléklet'!J81+'17. sz.melléklet'!J98)+45</f>
        <v>51279.166666666664</v>
      </c>
      <c r="K20" s="370">
        <f>SUM('17. sz.melléklet'!K20+'17. sz.melléklet'!K46+'17. sz.melléklet'!K63+'17. sz.melléklet'!K81+'17. sz.melléklet'!K98)+44</f>
        <v>51278.166666666664</v>
      </c>
      <c r="L20" s="370">
        <f>SUM('17. sz.melléklet'!L20+'17. sz.melléklet'!L46+'17. sz.melléklet'!L63+'17. sz.melléklet'!L81+'17. sz.melléklet'!L98)+45</f>
        <v>51279.166666666664</v>
      </c>
      <c r="M20" s="370">
        <f>SUM('17. sz.melléklet'!M20+'17. sz.melléklet'!M46+'17. sz.melléklet'!M63+'17. sz.melléklet'!M81+'17. sz.melléklet'!M98)+44</f>
        <v>51278.166666666664</v>
      </c>
      <c r="N20" s="370">
        <f>SUM('17. sz.melléklet'!N20+'17. sz.melléklet'!N46+'17. sz.melléklet'!N63+'17. sz.melléklet'!N81+'17. sz.melléklet'!N98)+47</f>
        <v>51279.166666666664</v>
      </c>
      <c r="O20" s="255"/>
      <c r="P20" s="348"/>
    </row>
    <row r="21" spans="1:16">
      <c r="A21" s="37" t="s">
        <v>45</v>
      </c>
      <c r="B21" s="369">
        <f>'2.sz.melléklet'!G90</f>
        <v>144218</v>
      </c>
      <c r="C21" s="370">
        <f>SUM('17. sz.melléklet'!C21)</f>
        <v>0</v>
      </c>
      <c r="D21" s="370">
        <f>SUM('17. sz.melléklet'!D21)</f>
        <v>0</v>
      </c>
      <c r="E21" s="370">
        <f>SUM('17. sz.melléklet'!E21)</f>
        <v>0</v>
      </c>
      <c r="F21" s="370">
        <f>SUM('17. sz.melléklet'!F21)</f>
        <v>16024.222222222223</v>
      </c>
      <c r="G21" s="370">
        <f>SUM('17. sz.melléklet'!G21)</f>
        <v>16024.222222222223</v>
      </c>
      <c r="H21" s="370">
        <f>SUM('17. sz.melléklet'!H21)</f>
        <v>16026</v>
      </c>
      <c r="I21" s="370">
        <f>SUM('17. sz.melléklet'!I21)</f>
        <v>16024</v>
      </c>
      <c r="J21" s="370">
        <f>SUM('17. sz.melléklet'!J21)</f>
        <v>16024</v>
      </c>
      <c r="K21" s="370">
        <f>SUM('17. sz.melléklet'!K21)</f>
        <v>16024</v>
      </c>
      <c r="L21" s="370">
        <f>SUM('17. sz.melléklet'!L21)</f>
        <v>16024</v>
      </c>
      <c r="M21" s="370">
        <f>SUM('17. sz.melléklet'!M21)</f>
        <v>16024</v>
      </c>
      <c r="N21" s="370">
        <f>SUM('17. sz.melléklet'!N21)</f>
        <v>16024</v>
      </c>
      <c r="O21" s="255"/>
      <c r="P21" s="348"/>
    </row>
    <row r="22" spans="1:16">
      <c r="A22" s="37" t="s">
        <v>137</v>
      </c>
      <c r="B22" s="369">
        <f>SUM('2.sz.melléklet'!H90)</f>
        <v>45415</v>
      </c>
      <c r="C22" s="370">
        <f>SUM('17. sz.melléklet'!C22+'17. sz.melléklet'!C45+'17. sz.melléklet'!C64+'17. sz.melléklet'!C80+'17. sz.melléklet'!C97)</f>
        <v>0</v>
      </c>
      <c r="D22" s="370">
        <f>SUM('17. sz.melléklet'!D22+'17. sz.melléklet'!D45+'17. sz.melléklet'!D64+'17. sz.melléklet'!D80+'17. sz.melléklet'!D97)</f>
        <v>900</v>
      </c>
      <c r="E22" s="370">
        <f>SUM('17. sz.melléklet'!E22+'17. sz.melléklet'!E45+'17. sz.melléklet'!E64+'17. sz.melléklet'!E80+'17. sz.melléklet'!E97)</f>
        <v>6398</v>
      </c>
      <c r="F22" s="370">
        <f>SUM('17. sz.melléklet'!F22+'17. sz.melléklet'!F45+'17. sz.melléklet'!F64+'17. sz.melléklet'!F80+'17. sz.melléklet'!F97)</f>
        <v>4738</v>
      </c>
      <c r="G22" s="370">
        <v>6057</v>
      </c>
      <c r="H22" s="370">
        <f>SUM('17. sz.melléklet'!H22+'17. sz.melléklet'!H45+'17. sz.melléklet'!H64+'17. sz.melléklet'!H80+'17. sz.melléklet'!H97)</f>
        <v>4128</v>
      </c>
      <c r="I22" s="370">
        <f>SUM('17. sz.melléklet'!I22+'17. sz.melléklet'!I45+'17. sz.melléklet'!I64+'17. sz.melléklet'!I80+'17. sz.melléklet'!I97)</f>
        <v>3578</v>
      </c>
      <c r="J22" s="370">
        <f>SUM('17. sz.melléklet'!J22+'17. sz.melléklet'!J45+'17. sz.melléklet'!J64+'17. sz.melléklet'!J80+'17. sz.melléklet'!J97)</f>
        <v>3578</v>
      </c>
      <c r="K22" s="370">
        <f>SUM('17. sz.melléklet'!K22+'17. sz.melléklet'!K45+'17. sz.melléklet'!K64+'17. sz.melléklet'!K80+'17. sz.melléklet'!K97)</f>
        <v>3578</v>
      </c>
      <c r="L22" s="370">
        <f>SUM('17. sz.melléklet'!L22+'17. sz.melléklet'!L45+'17. sz.melléklet'!L64+'17. sz.melléklet'!L80+'17. sz.melléklet'!L97)</f>
        <v>3578</v>
      </c>
      <c r="M22" s="370">
        <f>SUM('17. sz.melléklet'!M22+'17. sz.melléklet'!M45+'17. sz.melléklet'!M64+'17. sz.melléklet'!M80+'17. sz.melléklet'!M97)</f>
        <v>3578</v>
      </c>
      <c r="N22" s="370">
        <f>SUM('17. sz.melléklet'!N22+'17. sz.melléklet'!N45+'17. sz.melléklet'!N64+'17. sz.melléklet'!N80+'17. sz.melléklet'!N97)</f>
        <v>3578</v>
      </c>
      <c r="O22" s="255"/>
      <c r="P22" s="348"/>
    </row>
    <row r="23" spans="1:16">
      <c r="A23" s="37" t="s">
        <v>260</v>
      </c>
      <c r="B23" s="369">
        <f>'6. sz.melléklet'!F41</f>
        <v>44250</v>
      </c>
      <c r="C23" s="370">
        <f>SUM('17. sz.melléklet'!C23)</f>
        <v>3688</v>
      </c>
      <c r="D23" s="370">
        <f>SUM('17. sz.melléklet'!D23)</f>
        <v>3688</v>
      </c>
      <c r="E23" s="370">
        <f>SUM('17. sz.melléklet'!E23)</f>
        <v>3688</v>
      </c>
      <c r="F23" s="370">
        <f>SUM('17. sz.melléklet'!F23)</f>
        <v>3688</v>
      </c>
      <c r="G23" s="370">
        <f>SUM('17. sz.melléklet'!G23)</f>
        <v>3688</v>
      </c>
      <c r="H23" s="370">
        <f>SUM('17. sz.melléklet'!H23)</f>
        <v>3688</v>
      </c>
      <c r="I23" s="370">
        <f>SUM('17. sz.melléklet'!I23)</f>
        <v>3687</v>
      </c>
      <c r="J23" s="370">
        <f>SUM('17. sz.melléklet'!J23)</f>
        <v>3687</v>
      </c>
      <c r="K23" s="370">
        <f>SUM('17. sz.melléklet'!K23)</f>
        <v>3687</v>
      </c>
      <c r="L23" s="370">
        <f>SUM('17. sz.melléklet'!L23)</f>
        <v>3687</v>
      </c>
      <c r="M23" s="370">
        <f>SUM('17. sz.melléklet'!M23)</f>
        <v>3687</v>
      </c>
      <c r="N23" s="370">
        <f>SUM('17. sz.melléklet'!N23)</f>
        <v>3687</v>
      </c>
      <c r="O23" s="255"/>
      <c r="P23" s="348"/>
    </row>
    <row r="24" spans="1:16">
      <c r="A24" s="37" t="s">
        <v>372</v>
      </c>
      <c r="B24" s="369">
        <f>'6. sz.melléklet'!J41</f>
        <v>1750</v>
      </c>
      <c r="C24" s="370">
        <f>SUM('17. sz.melléklet'!C24)</f>
        <v>0</v>
      </c>
      <c r="D24" s="370">
        <f>SUM('17. sz.melléklet'!D24)</f>
        <v>0</v>
      </c>
      <c r="E24" s="370">
        <f>SUM('17. sz.melléklet'!E24)</f>
        <v>1000</v>
      </c>
      <c r="F24" s="370">
        <f>SUM('17. sz.melléklet'!F24)</f>
        <v>0</v>
      </c>
      <c r="G24" s="370">
        <f>SUM('17. sz.melléklet'!G24)</f>
        <v>0</v>
      </c>
      <c r="H24" s="370">
        <f>SUM('17. sz.melléklet'!H24)</f>
        <v>1000</v>
      </c>
      <c r="I24" s="370">
        <f>SUM('17. sz.melléklet'!I24)</f>
        <v>0</v>
      </c>
      <c r="J24" s="370">
        <f>SUM('17. sz.melléklet'!J24)</f>
        <v>0</v>
      </c>
      <c r="K24" s="370">
        <f>SUM('17. sz.melléklet'!K24)</f>
        <v>0</v>
      </c>
      <c r="L24" s="370">
        <f>SUM('17. sz.melléklet'!L24)</f>
        <v>0</v>
      </c>
      <c r="M24" s="370">
        <f>SUM('17. sz.melléklet'!M24)</f>
        <v>0</v>
      </c>
      <c r="N24" s="370">
        <f>SUM('17. sz.melléklet'!N24)</f>
        <v>0</v>
      </c>
      <c r="O24" s="255"/>
      <c r="P24" s="348"/>
    </row>
    <row r="25" spans="1:16">
      <c r="A25" s="37" t="s">
        <v>46</v>
      </c>
      <c r="B25" s="369">
        <f>'1.sz. melléklet'!B25+'1.sz. melléklet'!B26</f>
        <v>244256</v>
      </c>
      <c r="C25" s="370">
        <f>SUM('17. sz.melléklet'!C25)</f>
        <v>0</v>
      </c>
      <c r="D25" s="370">
        <f>SUM('17. sz.melléklet'!D25)</f>
        <v>0</v>
      </c>
      <c r="E25" s="370">
        <f>SUM('17. sz.melléklet'!E25)</f>
        <v>0</v>
      </c>
      <c r="F25" s="370">
        <f>SUM('17. sz.melléklet'!F25)</f>
        <v>0</v>
      </c>
      <c r="G25" s="370">
        <f>SUM('17. sz.melléklet'!G25)</f>
        <v>0</v>
      </c>
      <c r="H25" s="370">
        <f>SUM('17. sz.melléklet'!H25)</f>
        <v>0</v>
      </c>
      <c r="I25" s="370">
        <f>SUM('17. sz.melléklet'!I25)</f>
        <v>0</v>
      </c>
      <c r="J25" s="370">
        <f>SUM('17. sz.melléklet'!J25)</f>
        <v>0</v>
      </c>
      <c r="K25" s="370">
        <f>SUM('17. sz.melléklet'!K25)</f>
        <v>0</v>
      </c>
      <c r="L25" s="370">
        <f>SUM('17. sz.melléklet'!L25)</f>
        <v>0</v>
      </c>
      <c r="M25" s="370">
        <f>SUM('17. sz.melléklet'!M25)</f>
        <v>0</v>
      </c>
      <c r="N25" s="370">
        <f>SUM('17. sz.melléklet'!N25)</f>
        <v>244256</v>
      </c>
      <c r="O25" s="255"/>
      <c r="P25" s="348"/>
    </row>
    <row r="26" spans="1:16" ht="13.5" thickBot="1">
      <c r="A26" s="45" t="s">
        <v>139</v>
      </c>
      <c r="B26" s="381">
        <f>'2.sz.melléklet'!M90</f>
        <v>100000</v>
      </c>
      <c r="C26" s="382"/>
      <c r="D26" s="382">
        <v>100000</v>
      </c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255"/>
      <c r="P26" s="348"/>
    </row>
    <row r="27" spans="1:16" ht="13.5" thickBot="1">
      <c r="A27" s="43" t="s">
        <v>47</v>
      </c>
      <c r="B27" s="383">
        <f t="shared" ref="B27:N27" si="1">SUM(B20:B26)</f>
        <v>1197561</v>
      </c>
      <c r="C27" s="384">
        <f t="shared" si="1"/>
        <v>55303.083333333328</v>
      </c>
      <c r="D27" s="384">
        <f t="shared" si="1"/>
        <v>156204.08333333331</v>
      </c>
      <c r="E27" s="384">
        <f t="shared" si="1"/>
        <v>62947</v>
      </c>
      <c r="F27" s="384">
        <f t="shared" si="1"/>
        <v>75813.388888888891</v>
      </c>
      <c r="G27" s="384">
        <f t="shared" si="1"/>
        <v>79511.388888888891</v>
      </c>
      <c r="H27" s="384">
        <f t="shared" si="1"/>
        <v>76121.166666666657</v>
      </c>
      <c r="I27" s="384">
        <f t="shared" si="1"/>
        <v>74567.166666666657</v>
      </c>
      <c r="J27" s="384">
        <f t="shared" si="1"/>
        <v>74568.166666666657</v>
      </c>
      <c r="K27" s="384">
        <f t="shared" si="1"/>
        <v>74567.166666666657</v>
      </c>
      <c r="L27" s="384">
        <f t="shared" si="1"/>
        <v>74568.166666666657</v>
      </c>
      <c r="M27" s="384">
        <f t="shared" si="1"/>
        <v>74567.166666666657</v>
      </c>
      <c r="N27" s="383">
        <f t="shared" si="1"/>
        <v>318824.16666666663</v>
      </c>
      <c r="O27" s="255"/>
      <c r="P27" s="348"/>
    </row>
    <row r="28" spans="1:16" ht="13.5" thickBot="1">
      <c r="A28" s="44"/>
      <c r="B28" s="385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5"/>
      <c r="O28" s="255"/>
      <c r="P28" s="348"/>
    </row>
    <row r="29" spans="1:16" ht="13.5" thickBot="1">
      <c r="A29" s="43" t="s">
        <v>48</v>
      </c>
      <c r="B29" s="387">
        <f>B27-B16</f>
        <v>0</v>
      </c>
      <c r="C29" s="388">
        <f>C16-C27</f>
        <v>61558.75</v>
      </c>
      <c r="D29" s="388">
        <f t="shared" ref="D29:N29" si="2">D16-D27</f>
        <v>-34405.833333333314</v>
      </c>
      <c r="E29" s="388">
        <f t="shared" si="2"/>
        <v>76393.083333333314</v>
      </c>
      <c r="F29" s="388">
        <f t="shared" si="2"/>
        <v>179488.69444444444</v>
      </c>
      <c r="G29" s="388">
        <f t="shared" si="2"/>
        <v>-50839.305555555562</v>
      </c>
      <c r="H29" s="388">
        <f t="shared" si="2"/>
        <v>-50897.083333333328</v>
      </c>
      <c r="I29" s="388">
        <f t="shared" si="2"/>
        <v>3194.9166666666715</v>
      </c>
      <c r="J29" s="388">
        <f t="shared" si="2"/>
        <v>-45846.083333333328</v>
      </c>
      <c r="K29" s="388">
        <f t="shared" si="2"/>
        <v>151114.91666666669</v>
      </c>
      <c r="L29" s="388">
        <f t="shared" si="2"/>
        <v>-47816.083333333328</v>
      </c>
      <c r="M29" s="388">
        <f t="shared" si="2"/>
        <v>-22345.083333333328</v>
      </c>
      <c r="N29" s="387">
        <f t="shared" si="2"/>
        <v>-219601.08333333331</v>
      </c>
      <c r="O29" s="255"/>
      <c r="P29" s="348"/>
    </row>
    <row r="30" spans="1:16">
      <c r="A30" s="182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37"/>
      <c r="O30" s="255"/>
      <c r="P30" s="348"/>
    </row>
    <row r="31" spans="1:16" s="257" customFormat="1">
      <c r="A31" s="256" t="s">
        <v>78</v>
      </c>
      <c r="B31" s="389"/>
      <c r="C31" s="389">
        <f>C16-C27</f>
        <v>61558.75</v>
      </c>
      <c r="D31" s="389">
        <f>C31+D16-D27</f>
        <v>27152.916666666686</v>
      </c>
      <c r="E31" s="389">
        <f t="shared" ref="E31:N31" si="3">D31+E16-E27</f>
        <v>103546</v>
      </c>
      <c r="F31" s="389">
        <f t="shared" si="3"/>
        <v>283034.6944444445</v>
      </c>
      <c r="G31" s="389">
        <f t="shared" si="3"/>
        <v>232195.38888888893</v>
      </c>
      <c r="H31" s="389">
        <f t="shared" si="3"/>
        <v>181298.30555555562</v>
      </c>
      <c r="I31" s="389">
        <f t="shared" si="3"/>
        <v>184493.22222222228</v>
      </c>
      <c r="J31" s="389">
        <f t="shared" si="3"/>
        <v>138647.13888888896</v>
      </c>
      <c r="K31" s="389">
        <f t="shared" si="3"/>
        <v>289762.05555555562</v>
      </c>
      <c r="L31" s="389">
        <f t="shared" si="3"/>
        <v>241945.97222222228</v>
      </c>
      <c r="M31" s="389">
        <f t="shared" si="3"/>
        <v>219600.88888888896</v>
      </c>
      <c r="N31" s="389">
        <f t="shared" si="3"/>
        <v>-0.1944444443215616</v>
      </c>
      <c r="O31" s="255"/>
      <c r="P31" s="348"/>
    </row>
    <row r="32" spans="1:16">
      <c r="A32" s="182"/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37"/>
      <c r="O32" s="255"/>
      <c r="P32" s="348"/>
    </row>
  </sheetData>
  <mergeCells count="1">
    <mergeCell ref="A2:N2"/>
  </mergeCells>
  <phoneticPr fontId="3" type="noConversion"/>
  <pageMargins left="0.49" right="0.47" top="1" bottom="1" header="0.5" footer="0.5"/>
  <pageSetup paperSize="9" orientation="landscape" horizontalDpi="300" verticalDpi="300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6"/>
  <dimension ref="A1:G51"/>
  <sheetViews>
    <sheetView workbookViewId="0">
      <pane ySplit="1" topLeftCell="A26" activePane="bottomLeft" state="frozen"/>
      <selection pane="bottomLeft" sqref="A1:D46"/>
    </sheetView>
  </sheetViews>
  <sheetFormatPr defaultRowHeight="12.75"/>
  <cols>
    <col min="1" max="1" width="5.42578125" style="743" customWidth="1"/>
    <col min="2" max="2" width="56.140625" style="743" customWidth="1"/>
    <col min="3" max="3" width="10.42578125" style="743" customWidth="1"/>
    <col min="4" max="4" width="16" style="183" customWidth="1"/>
    <col min="5" max="5" width="9.140625" style="743"/>
    <col min="6" max="6" width="9.42578125" style="743" bestFit="1" customWidth="1"/>
    <col min="7" max="7" width="12.85546875" style="743" bestFit="1" customWidth="1"/>
    <col min="8" max="16384" width="9.140625" style="743"/>
  </cols>
  <sheetData>
    <row r="1" spans="1:7" ht="31.5" customHeight="1" thickBot="1">
      <c r="A1" s="879" t="s">
        <v>418</v>
      </c>
      <c r="B1" s="880"/>
      <c r="C1" s="880"/>
      <c r="D1" s="881"/>
    </row>
    <row r="2" spans="1:7" ht="3" customHeight="1"/>
    <row r="3" spans="1:7" ht="3" customHeight="1" thickBot="1"/>
    <row r="4" spans="1:7" ht="13.5" thickBot="1">
      <c r="A4" s="882" t="s">
        <v>349</v>
      </c>
      <c r="B4" s="883"/>
      <c r="C4" s="883"/>
      <c r="D4" s="261">
        <f>'5.a.sz. melléklet'!C25</f>
        <v>70390</v>
      </c>
    </row>
    <row r="5" spans="1:7" ht="13.5" customHeight="1" thickBot="1">
      <c r="A5" s="744"/>
      <c r="B5" s="744"/>
      <c r="C5" s="744"/>
      <c r="D5" s="262"/>
    </row>
    <row r="6" spans="1:7">
      <c r="A6" s="884" t="s">
        <v>204</v>
      </c>
      <c r="B6" s="885"/>
      <c r="C6" s="885"/>
      <c r="D6" s="745">
        <f>SUM(C7:C11)</f>
        <v>513900</v>
      </c>
      <c r="E6" s="746"/>
      <c r="F6" s="746"/>
      <c r="G6" s="746"/>
    </row>
    <row r="7" spans="1:7">
      <c r="A7" s="536"/>
      <c r="B7" s="537" t="s">
        <v>347</v>
      </c>
      <c r="C7" s="747">
        <v>33100</v>
      </c>
      <c r="D7" s="263"/>
      <c r="E7" s="746"/>
      <c r="F7" s="746"/>
      <c r="G7" s="746"/>
    </row>
    <row r="8" spans="1:7">
      <c r="A8" s="748"/>
      <c r="B8" s="749" t="s">
        <v>113</v>
      </c>
      <c r="C8" s="749">
        <v>471800</v>
      </c>
      <c r="D8" s="263"/>
      <c r="E8" s="746"/>
      <c r="F8" s="746"/>
      <c r="G8" s="746"/>
    </row>
    <row r="9" spans="1:7">
      <c r="A9" s="748"/>
      <c r="B9" s="750" t="s">
        <v>147</v>
      </c>
      <c r="C9" s="750">
        <v>800</v>
      </c>
      <c r="D9" s="263"/>
      <c r="E9" s="746"/>
      <c r="F9" s="746"/>
      <c r="G9" s="746"/>
    </row>
    <row r="10" spans="1:7">
      <c r="A10" s="748"/>
      <c r="B10" s="751" t="s">
        <v>348</v>
      </c>
      <c r="C10" s="751">
        <v>2800</v>
      </c>
      <c r="D10" s="263"/>
      <c r="E10" s="746"/>
      <c r="F10" s="746"/>
      <c r="G10" s="746"/>
    </row>
    <row r="11" spans="1:7" ht="13.5" thickBot="1">
      <c r="A11" s="752"/>
      <c r="B11" s="708" t="s">
        <v>450</v>
      </c>
      <c r="C11" s="708">
        <v>5400</v>
      </c>
      <c r="D11" s="264"/>
      <c r="E11" s="746"/>
      <c r="F11" s="746"/>
      <c r="G11" s="746"/>
    </row>
    <row r="12" spans="1:7" ht="6" customHeight="1" thickBot="1">
      <c r="A12" s="744"/>
      <c r="B12" s="744"/>
      <c r="C12" s="744"/>
      <c r="D12" s="262"/>
      <c r="E12" s="746"/>
      <c r="F12" s="746"/>
      <c r="G12" s="746"/>
    </row>
    <row r="13" spans="1:7">
      <c r="A13" s="265" t="s">
        <v>242</v>
      </c>
      <c r="B13" s="753"/>
      <c r="C13" s="753"/>
      <c r="D13" s="259">
        <f>SUM(C14:C18)</f>
        <v>113826</v>
      </c>
      <c r="E13" s="746"/>
      <c r="F13" s="746"/>
      <c r="G13" s="746"/>
    </row>
    <row r="14" spans="1:7">
      <c r="A14" s="748"/>
      <c r="B14" s="750" t="s">
        <v>241</v>
      </c>
      <c r="C14" s="750"/>
      <c r="D14" s="263"/>
      <c r="E14" s="746"/>
      <c r="F14" s="746"/>
      <c r="G14" s="746"/>
    </row>
    <row r="15" spans="1:7">
      <c r="A15" s="748"/>
      <c r="B15" s="754" t="s">
        <v>243</v>
      </c>
      <c r="C15" s="754">
        <v>86224</v>
      </c>
      <c r="D15" s="263"/>
      <c r="E15" s="746"/>
      <c r="F15" s="746"/>
      <c r="G15" s="746"/>
    </row>
    <row r="16" spans="1:7">
      <c r="A16" s="748"/>
      <c r="B16" s="754" t="s">
        <v>244</v>
      </c>
      <c r="C16" s="754">
        <v>21520</v>
      </c>
      <c r="D16" s="263"/>
      <c r="E16" s="746"/>
      <c r="F16" s="746"/>
      <c r="G16" s="746"/>
    </row>
    <row r="17" spans="1:7">
      <c r="A17" s="748"/>
      <c r="B17" s="754" t="s">
        <v>245</v>
      </c>
      <c r="C17" s="754">
        <v>6082</v>
      </c>
      <c r="D17" s="263"/>
      <c r="E17" s="746"/>
      <c r="F17" s="746"/>
      <c r="G17" s="746"/>
    </row>
    <row r="18" spans="1:7" ht="13.5" thickBot="1">
      <c r="A18" s="752"/>
      <c r="B18" s="708" t="s">
        <v>246</v>
      </c>
      <c r="C18" s="708"/>
      <c r="D18" s="264"/>
      <c r="E18" s="746"/>
      <c r="F18" s="746"/>
      <c r="G18" s="746"/>
    </row>
    <row r="19" spans="1:7" ht="6.75" customHeight="1" thickBot="1">
      <c r="A19" s="744"/>
      <c r="B19" s="744"/>
      <c r="C19" s="744"/>
      <c r="D19" s="262"/>
      <c r="E19" s="746"/>
      <c r="F19" s="746"/>
      <c r="G19" s="746"/>
    </row>
    <row r="20" spans="1:7">
      <c r="A20" s="265" t="s">
        <v>116</v>
      </c>
      <c r="B20" s="753"/>
      <c r="C20" s="753"/>
      <c r="D20" s="259">
        <f>SUM(C21:C25)</f>
        <v>24849</v>
      </c>
      <c r="E20" s="746"/>
      <c r="F20" s="746"/>
      <c r="G20" s="746"/>
    </row>
    <row r="21" spans="1:7">
      <c r="A21" s="266"/>
      <c r="B21" s="750" t="s">
        <v>180</v>
      </c>
      <c r="C21" s="750">
        <f>SUM('5.a.sz. melléklet'!F18+'5.a.sz. melléklet'!F19)</f>
        <v>9455</v>
      </c>
      <c r="D21" s="263"/>
      <c r="E21" s="746"/>
      <c r="F21" s="746"/>
      <c r="G21" s="746"/>
    </row>
    <row r="22" spans="1:7">
      <c r="A22" s="266"/>
      <c r="B22" s="750" t="s">
        <v>117</v>
      </c>
      <c r="C22" s="750">
        <v>4320</v>
      </c>
      <c r="D22" s="263"/>
      <c r="E22" s="746"/>
      <c r="F22" s="746"/>
      <c r="G22" s="746"/>
    </row>
    <row r="23" spans="1:7">
      <c r="A23" s="266"/>
      <c r="B23" s="750" t="s">
        <v>216</v>
      </c>
      <c r="C23" s="750">
        <v>3000</v>
      </c>
      <c r="D23" s="263"/>
      <c r="E23" s="746"/>
      <c r="F23" s="746"/>
      <c r="G23" s="746"/>
    </row>
    <row r="24" spans="1:7" ht="25.5">
      <c r="A24" s="266"/>
      <c r="B24" s="711" t="s">
        <v>247</v>
      </c>
      <c r="C24" s="754">
        <f>3057+5000</f>
        <v>8057</v>
      </c>
      <c r="D24" s="263"/>
      <c r="E24" s="746"/>
      <c r="F24" s="746"/>
      <c r="G24" s="746"/>
    </row>
    <row r="25" spans="1:7" ht="26.25" customHeight="1" thickBot="1">
      <c r="A25" s="752"/>
      <c r="B25" s="709" t="s">
        <v>451</v>
      </c>
      <c r="C25" s="708">
        <v>17</v>
      </c>
      <c r="D25" s="264"/>
      <c r="E25" s="746"/>
      <c r="F25" s="746"/>
      <c r="G25" s="746"/>
    </row>
    <row r="26" spans="1:7" ht="13.5" thickBot="1">
      <c r="A26" s="744"/>
      <c r="B26" s="744"/>
      <c r="C26" s="744"/>
      <c r="D26" s="262"/>
      <c r="E26" s="746"/>
      <c r="F26" s="746"/>
      <c r="G26" s="746"/>
    </row>
    <row r="27" spans="1:7" ht="13.5" thickBot="1">
      <c r="A27" s="267" t="s">
        <v>111</v>
      </c>
      <c r="B27" s="755"/>
      <c r="C27" s="755"/>
      <c r="D27" s="258">
        <f>SUM(C27)</f>
        <v>0</v>
      </c>
      <c r="E27" s="746"/>
      <c r="F27" s="746"/>
      <c r="G27" s="746"/>
    </row>
    <row r="28" spans="1:7" ht="13.5" thickBot="1">
      <c r="A28" s="744"/>
      <c r="B28" s="744"/>
      <c r="C28" s="744"/>
      <c r="D28" s="262"/>
      <c r="E28" s="746"/>
      <c r="F28" s="746"/>
      <c r="G28" s="746"/>
    </row>
    <row r="29" spans="1:7">
      <c r="A29" s="265" t="s">
        <v>112</v>
      </c>
      <c r="B29" s="753"/>
      <c r="C29" s="753"/>
      <c r="D29" s="259">
        <f>SUM(C30:C33)</f>
        <v>18518</v>
      </c>
      <c r="E29" s="746"/>
      <c r="F29" s="746"/>
      <c r="G29" s="746"/>
    </row>
    <row r="30" spans="1:7" ht="25.5">
      <c r="A30" s="266"/>
      <c r="B30" s="710" t="s">
        <v>199</v>
      </c>
      <c r="C30" s="750">
        <v>12918</v>
      </c>
      <c r="D30" s="263"/>
      <c r="E30" s="746"/>
      <c r="F30" s="746"/>
      <c r="G30" s="746"/>
    </row>
    <row r="31" spans="1:7">
      <c r="A31" s="266"/>
      <c r="B31" s="710" t="s">
        <v>248</v>
      </c>
      <c r="C31" s="750">
        <v>5600</v>
      </c>
      <c r="D31" s="263"/>
      <c r="E31" s="746"/>
      <c r="F31" s="746"/>
      <c r="G31" s="746"/>
    </row>
    <row r="32" spans="1:7">
      <c r="A32" s="266"/>
      <c r="B32" s="710"/>
      <c r="C32" s="750"/>
      <c r="D32" s="263"/>
      <c r="E32" s="746"/>
      <c r="F32" s="746"/>
      <c r="G32" s="746"/>
    </row>
    <row r="33" spans="1:7" ht="13.5" thickBot="1">
      <c r="A33" s="268"/>
      <c r="B33" s="709"/>
      <c r="C33" s="708"/>
      <c r="D33" s="264"/>
      <c r="E33" s="746"/>
      <c r="F33" s="746"/>
      <c r="G33" s="746"/>
    </row>
    <row r="34" spans="1:7" ht="13.5" thickBot="1">
      <c r="A34" s="744"/>
      <c r="B34" s="744"/>
      <c r="C34" s="744"/>
      <c r="D34" s="262"/>
      <c r="E34" s="746"/>
      <c r="F34" s="746"/>
      <c r="G34" s="746"/>
    </row>
    <row r="35" spans="1:7">
      <c r="A35" s="265" t="s">
        <v>114</v>
      </c>
      <c r="B35" s="753"/>
      <c r="C35" s="753"/>
      <c r="D35" s="259">
        <f>SUM(C36:C42)</f>
        <v>38400</v>
      </c>
      <c r="E35" s="746"/>
      <c r="F35" s="746"/>
      <c r="G35" s="746"/>
    </row>
    <row r="36" spans="1:7">
      <c r="A36" s="266"/>
      <c r="B36" s="710" t="s">
        <v>454</v>
      </c>
      <c r="C36" s="750">
        <v>9000</v>
      </c>
      <c r="D36" s="263"/>
      <c r="E36" s="746"/>
      <c r="F36" s="746"/>
      <c r="G36" s="746"/>
    </row>
    <row r="37" spans="1:7" ht="13.5" customHeight="1">
      <c r="A37" s="266"/>
      <c r="B37" s="711" t="s">
        <v>455</v>
      </c>
      <c r="C37" s="754">
        <v>10000</v>
      </c>
      <c r="D37" s="263"/>
      <c r="E37" s="746"/>
      <c r="F37" s="746"/>
      <c r="G37" s="746"/>
    </row>
    <row r="38" spans="1:7" ht="13.5" customHeight="1">
      <c r="A38" s="266"/>
      <c r="B38" s="711" t="s">
        <v>456</v>
      </c>
      <c r="C38" s="754">
        <v>5000</v>
      </c>
      <c r="D38" s="263"/>
      <c r="E38" s="746"/>
      <c r="F38" s="746"/>
      <c r="G38" s="746"/>
    </row>
    <row r="39" spans="1:7" ht="13.5" thickBot="1">
      <c r="A39" s="268"/>
      <c r="B39" s="709" t="s">
        <v>457</v>
      </c>
      <c r="C39" s="708">
        <v>400</v>
      </c>
      <c r="D39" s="264"/>
      <c r="E39" s="746"/>
      <c r="F39" s="746"/>
      <c r="G39" s="746"/>
    </row>
    <row r="40" spans="1:7" ht="13.5" thickBot="1">
      <c r="A40" s="268"/>
      <c r="B40" s="712" t="s">
        <v>505</v>
      </c>
      <c r="C40" s="756">
        <v>14000</v>
      </c>
      <c r="D40" s="264"/>
      <c r="E40" s="746"/>
      <c r="F40" s="746"/>
      <c r="G40" s="746"/>
    </row>
    <row r="41" spans="1:7" ht="13.5" thickBot="1">
      <c r="A41" s="268"/>
      <c r="B41" s="712"/>
      <c r="C41" s="756"/>
      <c r="D41" s="264"/>
      <c r="E41" s="746"/>
      <c r="F41" s="746"/>
      <c r="G41" s="746"/>
    </row>
    <row r="42" spans="1:7" ht="13.5" thickBot="1">
      <c r="A42" s="268" t="s">
        <v>521</v>
      </c>
      <c r="B42" s="712"/>
      <c r="C42" s="756"/>
      <c r="D42" s="264">
        <v>100000</v>
      </c>
      <c r="E42" s="746"/>
      <c r="F42" s="746"/>
      <c r="G42" s="746"/>
    </row>
    <row r="43" spans="1:7" ht="13.5" thickBot="1">
      <c r="A43" s="267" t="s">
        <v>532</v>
      </c>
      <c r="B43" s="757"/>
      <c r="C43" s="755"/>
      <c r="D43" s="258">
        <v>280681</v>
      </c>
      <c r="E43" s="746"/>
      <c r="F43" s="746"/>
      <c r="G43" s="746"/>
    </row>
    <row r="44" spans="1:7" ht="13.5" thickBot="1">
      <c r="A44" s="267"/>
      <c r="B44" s="757"/>
      <c r="C44" s="755"/>
      <c r="D44" s="258"/>
      <c r="E44" s="746"/>
      <c r="F44" s="746"/>
      <c r="G44" s="746"/>
    </row>
    <row r="45" spans="1:7" ht="13.5" thickBot="1">
      <c r="A45" s="744"/>
      <c r="B45" s="744"/>
      <c r="C45" s="744"/>
      <c r="D45" s="262"/>
      <c r="E45" s="746"/>
      <c r="F45" s="746"/>
      <c r="G45" s="746"/>
    </row>
    <row r="46" spans="1:7" ht="16.5" thickBot="1">
      <c r="A46" s="269" t="s">
        <v>115</v>
      </c>
      <c r="B46" s="270"/>
      <c r="C46" s="270"/>
      <c r="D46" s="260">
        <f>SUM(D4:D45)</f>
        <v>1160564</v>
      </c>
      <c r="E46" s="746"/>
      <c r="F46" s="746"/>
      <c r="G46" s="746"/>
    </row>
    <row r="47" spans="1:7">
      <c r="C47" s="746"/>
      <c r="D47" s="184"/>
      <c r="E47" s="746"/>
      <c r="F47" s="746"/>
      <c r="G47" s="746"/>
    </row>
    <row r="48" spans="1:7">
      <c r="C48" s="746"/>
      <c r="D48" s="184"/>
      <c r="E48" s="746"/>
      <c r="F48" s="746"/>
      <c r="G48" s="746"/>
    </row>
    <row r="49" spans="3:7">
      <c r="C49" s="746"/>
      <c r="D49" s="184"/>
      <c r="E49" s="746"/>
      <c r="F49" s="746"/>
      <c r="G49" s="746"/>
    </row>
    <row r="50" spans="3:7">
      <c r="C50" s="746"/>
      <c r="D50" s="184"/>
      <c r="E50" s="746"/>
      <c r="F50" s="746"/>
      <c r="G50" s="746"/>
    </row>
    <row r="51" spans="3:7">
      <c r="C51" s="746"/>
      <c r="D51" s="184"/>
      <c r="E51" s="746"/>
      <c r="F51" s="746"/>
      <c r="G51" s="746"/>
    </row>
  </sheetData>
  <mergeCells count="3">
    <mergeCell ref="A1:D1"/>
    <mergeCell ref="A4:C4"/>
    <mergeCell ref="A6:C6"/>
  </mergeCells>
  <phoneticPr fontId="3" type="noConversion"/>
  <pageMargins left="0.75" right="0.75" top="1" bottom="1" header="0.5" footer="0.5"/>
  <pageSetup paperSize="9" orientation="portrait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31"/>
  <dimension ref="A1:N76"/>
  <sheetViews>
    <sheetView topLeftCell="A9" workbookViewId="0">
      <selection sqref="A1:L25"/>
    </sheetView>
  </sheetViews>
  <sheetFormatPr defaultRowHeight="12.75"/>
  <cols>
    <col min="1" max="1" width="8.140625" style="782" customWidth="1"/>
    <col min="2" max="2" width="25.7109375" style="52" customWidth="1"/>
    <col min="3" max="3" width="11" style="52" customWidth="1"/>
    <col min="4" max="4" width="10.42578125" style="52" customWidth="1"/>
    <col min="5" max="5" width="11.42578125" style="52" customWidth="1"/>
    <col min="6" max="6" width="10.7109375" style="52" customWidth="1"/>
    <col min="7" max="7" width="9" style="52" customWidth="1"/>
    <col min="8" max="8" width="9.7109375" style="52" customWidth="1"/>
    <col min="9" max="9" width="11.140625" style="52" customWidth="1"/>
    <col min="10" max="10" width="10.42578125" style="52" customWidth="1"/>
    <col min="11" max="11" width="9.7109375" style="52" customWidth="1"/>
    <col min="12" max="12" width="12.7109375" style="52" customWidth="1"/>
    <col min="13" max="13" width="5.42578125" style="52" customWidth="1"/>
    <col min="14" max="14" width="10.85546875" style="52" customWidth="1"/>
    <col min="15" max="16384" width="9.140625" style="52"/>
  </cols>
  <sheetData>
    <row r="1" spans="1:14" ht="16.5" thickBot="1">
      <c r="A1" s="886" t="s">
        <v>419</v>
      </c>
      <c r="B1" s="887"/>
      <c r="C1" s="887"/>
      <c r="D1" s="887"/>
      <c r="E1" s="887"/>
      <c r="F1" s="887"/>
      <c r="G1" s="887"/>
      <c r="H1" s="887"/>
      <c r="I1" s="887"/>
      <c r="J1" s="887"/>
      <c r="K1" s="887"/>
      <c r="L1" s="888"/>
    </row>
    <row r="2" spans="1:14" ht="3" customHeight="1">
      <c r="A2" s="758"/>
      <c r="B2" s="26"/>
      <c r="C2" s="759"/>
      <c r="D2" s="759"/>
      <c r="E2" s="759"/>
      <c r="F2" s="759"/>
      <c r="G2" s="759"/>
      <c r="H2" s="759"/>
      <c r="I2" s="759"/>
      <c r="J2" s="759"/>
      <c r="K2" s="759"/>
      <c r="L2" s="760"/>
    </row>
    <row r="3" spans="1:14" ht="3" customHeight="1">
      <c r="A3" s="761"/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60"/>
    </row>
    <row r="4" spans="1:14" ht="3" customHeight="1">
      <c r="A4" s="762"/>
      <c r="B4" s="763"/>
      <c r="C4" s="759"/>
      <c r="D4" s="759"/>
      <c r="E4" s="759"/>
      <c r="F4" s="759"/>
      <c r="G4" s="759"/>
      <c r="H4" s="759"/>
      <c r="I4" s="759"/>
      <c r="J4" s="759"/>
      <c r="K4" s="759"/>
      <c r="L4" s="760"/>
    </row>
    <row r="5" spans="1:14" ht="57.75" customHeight="1">
      <c r="A5" s="764" t="s">
        <v>249</v>
      </c>
      <c r="B5" s="765" t="s">
        <v>250</v>
      </c>
      <c r="C5" s="766" t="s">
        <v>251</v>
      </c>
      <c r="D5" s="766" t="s">
        <v>252</v>
      </c>
      <c r="E5" s="766" t="s">
        <v>144</v>
      </c>
      <c r="F5" s="766" t="s">
        <v>254</v>
      </c>
      <c r="G5" s="766" t="s">
        <v>255</v>
      </c>
      <c r="H5" s="766" t="s">
        <v>145</v>
      </c>
      <c r="I5" s="766" t="s">
        <v>253</v>
      </c>
      <c r="J5" s="766" t="s">
        <v>532</v>
      </c>
      <c r="K5" s="766" t="s">
        <v>146</v>
      </c>
      <c r="L5" s="767" t="s">
        <v>56</v>
      </c>
    </row>
    <row r="6" spans="1:14" ht="25.5" customHeight="1">
      <c r="A6" s="535" t="s">
        <v>263</v>
      </c>
      <c r="B6" s="726" t="s">
        <v>452</v>
      </c>
      <c r="C6" s="724">
        <v>17145</v>
      </c>
      <c r="D6" s="724"/>
      <c r="E6" s="724"/>
      <c r="F6" s="724"/>
      <c r="G6" s="725"/>
      <c r="H6" s="768">
        <f>SUM('5. sz.melléklet'!C31)</f>
        <v>5600</v>
      </c>
      <c r="I6" s="725"/>
      <c r="J6" s="725"/>
      <c r="K6" s="725"/>
      <c r="L6" s="727">
        <f>SUM(C6:K6)</f>
        <v>22745</v>
      </c>
    </row>
    <row r="7" spans="1:14" ht="15" customHeight="1">
      <c r="A7" s="502" t="s">
        <v>264</v>
      </c>
      <c r="B7" s="769" t="s">
        <v>125</v>
      </c>
      <c r="C7" s="770"/>
      <c r="D7" s="770">
        <v>508500</v>
      </c>
      <c r="E7" s="770"/>
      <c r="F7" s="770"/>
      <c r="G7" s="771"/>
      <c r="H7" s="771"/>
      <c r="I7" s="771"/>
      <c r="J7" s="771"/>
      <c r="K7" s="771"/>
      <c r="L7" s="772">
        <f>SUM(C7:K7)</f>
        <v>508500</v>
      </c>
      <c r="M7" s="759"/>
      <c r="N7" s="759"/>
    </row>
    <row r="8" spans="1:14" ht="21" customHeight="1">
      <c r="A8" s="502" t="s">
        <v>275</v>
      </c>
      <c r="B8" s="769" t="s">
        <v>453</v>
      </c>
      <c r="C8" s="770">
        <v>13800</v>
      </c>
      <c r="D8" s="770"/>
      <c r="E8" s="770"/>
      <c r="F8" s="770"/>
      <c r="G8" s="771">
        <f>'5. sz.melléklet'!C24+'5. sz.melléklet'!C25</f>
        <v>8074</v>
      </c>
      <c r="H8" s="771">
        <f>SUM('5. sz.melléklet'!C30)</f>
        <v>12918</v>
      </c>
      <c r="I8" s="771">
        <f>'5. sz.melléklet'!D35</f>
        <v>38400</v>
      </c>
      <c r="J8" s="771"/>
      <c r="K8" s="771"/>
      <c r="L8" s="772">
        <f t="shared" ref="L8:L23" si="0">SUM(C8:K8)</f>
        <v>73192</v>
      </c>
      <c r="M8" s="759"/>
      <c r="N8" s="759"/>
    </row>
    <row r="9" spans="1:14" ht="24.75" customHeight="1">
      <c r="A9" s="502" t="s">
        <v>345</v>
      </c>
      <c r="B9" s="769" t="s">
        <v>346</v>
      </c>
      <c r="C9" s="770"/>
      <c r="D9" s="770"/>
      <c r="E9" s="770">
        <f>'5. sz.melléklet'!D13</f>
        <v>113826</v>
      </c>
      <c r="F9" s="770"/>
      <c r="G9" s="771"/>
      <c r="H9" s="771"/>
      <c r="I9" s="771"/>
      <c r="J9" s="771"/>
      <c r="K9" s="771"/>
      <c r="L9" s="772">
        <f t="shared" si="0"/>
        <v>113826</v>
      </c>
      <c r="M9" s="759"/>
      <c r="N9" s="759"/>
    </row>
    <row r="10" spans="1:14" ht="13.5" customHeight="1">
      <c r="A10" s="535" t="s">
        <v>325</v>
      </c>
      <c r="B10" s="534" t="s">
        <v>326</v>
      </c>
      <c r="C10" s="770"/>
      <c r="D10" s="770"/>
      <c r="E10" s="770"/>
      <c r="F10" s="770"/>
      <c r="G10" s="771"/>
      <c r="H10" s="771"/>
      <c r="I10" s="771"/>
      <c r="J10" s="771"/>
      <c r="K10" s="771"/>
      <c r="L10" s="772">
        <f t="shared" si="0"/>
        <v>0</v>
      </c>
      <c r="M10" s="759"/>
      <c r="N10" s="759"/>
    </row>
    <row r="11" spans="1:14" ht="15" customHeight="1">
      <c r="A11" s="502" t="s">
        <v>285</v>
      </c>
      <c r="B11" s="769" t="s">
        <v>286</v>
      </c>
      <c r="C11" s="770"/>
      <c r="D11" s="770">
        <v>5400</v>
      </c>
      <c r="E11" s="770"/>
      <c r="F11" s="770">
        <f>1080*4+3000</f>
        <v>7320</v>
      </c>
      <c r="G11" s="771"/>
      <c r="H11" s="771"/>
      <c r="I11" s="771"/>
      <c r="J11" s="771"/>
      <c r="K11" s="771"/>
      <c r="L11" s="772">
        <f t="shared" si="0"/>
        <v>12720</v>
      </c>
      <c r="M11" s="759"/>
      <c r="N11" s="759"/>
    </row>
    <row r="12" spans="1:14" ht="15" customHeight="1">
      <c r="A12" s="502" t="s">
        <v>359</v>
      </c>
      <c r="B12" s="769" t="s">
        <v>360</v>
      </c>
      <c r="C12" s="770">
        <v>900</v>
      </c>
      <c r="D12" s="770"/>
      <c r="E12" s="770"/>
      <c r="F12" s="770"/>
      <c r="G12" s="771"/>
      <c r="H12" s="771"/>
      <c r="I12" s="771"/>
      <c r="J12" s="771"/>
      <c r="K12" s="771"/>
      <c r="L12" s="772">
        <f t="shared" si="0"/>
        <v>900</v>
      </c>
      <c r="M12" s="759"/>
      <c r="N12" s="759"/>
    </row>
    <row r="13" spans="1:14" ht="19.5" customHeight="1">
      <c r="A13" s="502" t="s">
        <v>289</v>
      </c>
      <c r="B13" s="769" t="s">
        <v>179</v>
      </c>
      <c r="C13" s="271">
        <v>16811</v>
      </c>
      <c r="D13" s="773"/>
      <c r="E13" s="773"/>
      <c r="F13" s="773"/>
      <c r="G13" s="773"/>
      <c r="H13" s="773"/>
      <c r="I13" s="773"/>
      <c r="J13" s="773"/>
      <c r="K13" s="773"/>
      <c r="L13" s="772">
        <f t="shared" si="0"/>
        <v>16811</v>
      </c>
    </row>
    <row r="14" spans="1:14" ht="19.5" customHeight="1">
      <c r="A14" s="502" t="s">
        <v>290</v>
      </c>
      <c r="B14" s="769" t="s">
        <v>323</v>
      </c>
      <c r="C14" s="271"/>
      <c r="D14" s="773"/>
      <c r="E14" s="773"/>
      <c r="F14" s="773"/>
      <c r="G14" s="773"/>
      <c r="H14" s="773"/>
      <c r="I14" s="773"/>
      <c r="J14" s="773"/>
      <c r="K14" s="773"/>
      <c r="L14" s="772">
        <f t="shared" si="0"/>
        <v>0</v>
      </c>
    </row>
    <row r="15" spans="1:14" ht="15" customHeight="1">
      <c r="A15" s="502" t="s">
        <v>281</v>
      </c>
      <c r="B15" s="769" t="s">
        <v>343</v>
      </c>
      <c r="C15" s="770"/>
      <c r="D15" s="770"/>
      <c r="E15" s="770"/>
      <c r="F15" s="770"/>
      <c r="G15" s="771"/>
      <c r="H15" s="771"/>
      <c r="I15" s="771"/>
      <c r="J15" s="771"/>
      <c r="K15" s="771"/>
      <c r="L15" s="772">
        <f t="shared" si="0"/>
        <v>0</v>
      </c>
      <c r="M15" s="759"/>
      <c r="N15" s="759"/>
    </row>
    <row r="16" spans="1:14" ht="15.75" customHeight="1">
      <c r="A16" s="502" t="s">
        <v>292</v>
      </c>
      <c r="B16" s="769" t="s">
        <v>293</v>
      </c>
      <c r="C16" s="770">
        <v>910</v>
      </c>
      <c r="D16" s="770"/>
      <c r="E16" s="770"/>
      <c r="F16" s="770"/>
      <c r="G16" s="771"/>
      <c r="H16" s="771"/>
      <c r="I16" s="771"/>
      <c r="J16" s="771"/>
      <c r="K16" s="771"/>
      <c r="L16" s="772">
        <f t="shared" si="0"/>
        <v>910</v>
      </c>
      <c r="M16" s="759"/>
      <c r="N16" s="759"/>
    </row>
    <row r="17" spans="1:14" ht="15.75" customHeight="1">
      <c r="A17" s="502" t="s">
        <v>344</v>
      </c>
      <c r="B17" s="769" t="s">
        <v>122</v>
      </c>
      <c r="C17" s="770">
        <v>980</v>
      </c>
      <c r="D17" s="770"/>
      <c r="E17" s="770"/>
      <c r="F17" s="770"/>
      <c r="G17" s="771"/>
      <c r="H17" s="771"/>
      <c r="I17" s="771"/>
      <c r="J17" s="771"/>
      <c r="K17" s="771"/>
      <c r="L17" s="772">
        <f t="shared" si="0"/>
        <v>980</v>
      </c>
      <c r="M17" s="759"/>
      <c r="N17" s="759"/>
    </row>
    <row r="18" spans="1:14" ht="15.75" customHeight="1">
      <c r="A18" s="502" t="s">
        <v>298</v>
      </c>
      <c r="B18" s="769" t="s">
        <v>181</v>
      </c>
      <c r="C18" s="770"/>
      <c r="D18" s="770"/>
      <c r="E18" s="770"/>
      <c r="F18" s="770">
        <v>9120</v>
      </c>
      <c r="G18" s="771"/>
      <c r="H18" s="771"/>
      <c r="I18" s="771"/>
      <c r="J18" s="771"/>
      <c r="K18" s="771"/>
      <c r="L18" s="772">
        <f t="shared" si="0"/>
        <v>9120</v>
      </c>
      <c r="M18" s="759"/>
      <c r="N18" s="759"/>
    </row>
    <row r="19" spans="1:14" ht="15.75" customHeight="1">
      <c r="A19" s="502" t="s">
        <v>299</v>
      </c>
      <c r="B19" s="769" t="s">
        <v>361</v>
      </c>
      <c r="C19" s="770"/>
      <c r="D19" s="770"/>
      <c r="E19" s="770"/>
      <c r="F19" s="770">
        <v>335</v>
      </c>
      <c r="G19" s="771"/>
      <c r="H19" s="771"/>
      <c r="I19" s="771"/>
      <c r="J19" s="771"/>
      <c r="K19" s="771"/>
      <c r="L19" s="772">
        <f t="shared" si="0"/>
        <v>335</v>
      </c>
      <c r="M19" s="759"/>
      <c r="N19" s="759"/>
    </row>
    <row r="20" spans="1:14" ht="15.75" customHeight="1">
      <c r="A20" s="502" t="s">
        <v>302</v>
      </c>
      <c r="B20" s="769" t="s">
        <v>303</v>
      </c>
      <c r="C20" s="770">
        <v>635</v>
      </c>
      <c r="D20" s="770"/>
      <c r="E20" s="770"/>
      <c r="F20" s="770"/>
      <c r="G20" s="771"/>
      <c r="H20" s="771"/>
      <c r="I20" s="771"/>
      <c r="J20" s="771"/>
      <c r="K20" s="771"/>
      <c r="L20" s="772">
        <f>SUM(C20)</f>
        <v>635</v>
      </c>
      <c r="M20" s="759"/>
      <c r="N20" s="759"/>
    </row>
    <row r="21" spans="1:14" ht="15" customHeight="1">
      <c r="A21" s="502" t="s">
        <v>318</v>
      </c>
      <c r="B21" s="769" t="s">
        <v>121</v>
      </c>
      <c r="C21" s="770"/>
      <c r="D21" s="770"/>
      <c r="E21" s="770"/>
      <c r="F21" s="770"/>
      <c r="G21" s="771"/>
      <c r="H21" s="771"/>
      <c r="I21" s="771"/>
      <c r="J21" s="771">
        <f>'5. sz.melléklet'!D43</f>
        <v>280681</v>
      </c>
      <c r="K21" s="771">
        <v>100000</v>
      </c>
      <c r="L21" s="772">
        <f t="shared" si="0"/>
        <v>380681</v>
      </c>
      <c r="M21" s="759"/>
      <c r="N21" s="759"/>
    </row>
    <row r="22" spans="1:14" ht="15" customHeight="1">
      <c r="A22" s="502" t="s">
        <v>441</v>
      </c>
      <c r="B22" s="769" t="s">
        <v>448</v>
      </c>
      <c r="C22" s="770">
        <v>18447</v>
      </c>
      <c r="D22" s="770"/>
      <c r="E22" s="770"/>
      <c r="F22" s="770"/>
      <c r="G22" s="771"/>
      <c r="H22" s="771"/>
      <c r="I22" s="771"/>
      <c r="J22" s="771"/>
      <c r="K22" s="771"/>
      <c r="L22" s="772">
        <f t="shared" si="0"/>
        <v>18447</v>
      </c>
      <c r="M22" s="759"/>
      <c r="N22" s="759"/>
    </row>
    <row r="23" spans="1:14" ht="15" customHeight="1">
      <c r="A23" s="502" t="s">
        <v>304</v>
      </c>
      <c r="B23" s="769" t="s">
        <v>126</v>
      </c>
      <c r="C23" s="770">
        <f>600+162</f>
        <v>762</v>
      </c>
      <c r="D23" s="770"/>
      <c r="E23" s="770"/>
      <c r="F23" s="770"/>
      <c r="G23" s="770"/>
      <c r="H23" s="770"/>
      <c r="I23" s="770"/>
      <c r="J23" s="770"/>
      <c r="K23" s="770"/>
      <c r="L23" s="772">
        <f t="shared" si="0"/>
        <v>762</v>
      </c>
      <c r="M23" s="759"/>
      <c r="N23" s="759"/>
    </row>
    <row r="24" spans="1:14" ht="15" customHeight="1" thickBot="1">
      <c r="A24" s="774"/>
      <c r="B24" s="775"/>
      <c r="C24" s="776"/>
      <c r="D24" s="776"/>
      <c r="E24" s="776"/>
      <c r="F24" s="776"/>
      <c r="G24" s="777"/>
      <c r="H24" s="777"/>
      <c r="I24" s="777"/>
      <c r="J24" s="777"/>
      <c r="K24" s="777"/>
      <c r="L24" s="772"/>
      <c r="M24" s="759"/>
      <c r="N24" s="759"/>
    </row>
    <row r="25" spans="1:14" s="175" customFormat="1" ht="21.75" thickBot="1">
      <c r="A25" s="526"/>
      <c r="B25" s="173" t="s">
        <v>108</v>
      </c>
      <c r="C25" s="278">
        <f>SUM(C6:C23)</f>
        <v>70390</v>
      </c>
      <c r="D25" s="278">
        <f t="shared" ref="D25:K25" si="1">SUM(D7:D23)</f>
        <v>513900</v>
      </c>
      <c r="E25" s="278">
        <f t="shared" si="1"/>
        <v>113826</v>
      </c>
      <c r="F25" s="278">
        <f t="shared" si="1"/>
        <v>16775</v>
      </c>
      <c r="G25" s="278">
        <f t="shared" si="1"/>
        <v>8074</v>
      </c>
      <c r="H25" s="278">
        <f>SUM(H6:H23)</f>
        <v>18518</v>
      </c>
      <c r="I25" s="278">
        <f t="shared" si="1"/>
        <v>38400</v>
      </c>
      <c r="J25" s="278">
        <f t="shared" si="1"/>
        <v>280681</v>
      </c>
      <c r="K25" s="278">
        <f t="shared" si="1"/>
        <v>100000</v>
      </c>
      <c r="L25" s="278">
        <f>SUM(L6:L23)</f>
        <v>1160564</v>
      </c>
      <c r="M25" s="174"/>
      <c r="N25" s="176">
        <v>1160564</v>
      </c>
    </row>
    <row r="26" spans="1:14">
      <c r="A26" s="778"/>
      <c r="B26" s="759"/>
      <c r="C26" s="759"/>
      <c r="D26" s="759"/>
      <c r="E26" s="759"/>
      <c r="F26" s="759"/>
      <c r="G26" s="759"/>
      <c r="H26" s="759"/>
      <c r="I26" s="759"/>
      <c r="J26" s="759"/>
      <c r="K26" s="759"/>
      <c r="L26" s="759"/>
      <c r="M26" s="759"/>
      <c r="N26" s="759"/>
    </row>
    <row r="27" spans="1:14">
      <c r="A27" s="52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759"/>
      <c r="M27" s="759"/>
      <c r="N27" s="759"/>
    </row>
    <row r="28" spans="1:14">
      <c r="A28" s="778"/>
      <c r="B28" s="779"/>
      <c r="C28" s="779"/>
      <c r="D28" s="779"/>
      <c r="E28" s="779"/>
      <c r="F28" s="779"/>
      <c r="G28" s="779"/>
      <c r="H28" s="779"/>
      <c r="I28" s="779"/>
      <c r="J28" s="779"/>
      <c r="K28" s="779"/>
      <c r="L28" s="759"/>
      <c r="M28" s="759"/>
      <c r="N28" s="759"/>
    </row>
    <row r="29" spans="1:14">
      <c r="A29" s="778"/>
      <c r="B29" s="780"/>
      <c r="C29" s="779"/>
      <c r="D29" s="779"/>
      <c r="E29" s="779"/>
      <c r="F29" s="779"/>
      <c r="G29" s="779"/>
      <c r="H29" s="779"/>
      <c r="I29" s="779"/>
      <c r="J29" s="779"/>
      <c r="K29" s="779"/>
      <c r="L29" s="759"/>
      <c r="M29" s="759"/>
      <c r="N29" s="759"/>
    </row>
    <row r="30" spans="1:14">
      <c r="A30" s="528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759"/>
      <c r="M30" s="759"/>
      <c r="N30" s="759"/>
    </row>
    <row r="31" spans="1:14">
      <c r="A31" s="781"/>
      <c r="B31" s="779"/>
      <c r="C31" s="779"/>
      <c r="D31" s="779"/>
      <c r="E31" s="779"/>
      <c r="F31" s="779"/>
      <c r="G31" s="779"/>
      <c r="H31" s="779"/>
      <c r="I31" s="779"/>
      <c r="J31" s="779"/>
      <c r="K31" s="779"/>
      <c r="L31" s="759"/>
      <c r="M31" s="759"/>
      <c r="N31" s="759"/>
    </row>
    <row r="32" spans="1:14">
      <c r="A32" s="778"/>
      <c r="B32" s="779"/>
      <c r="C32" s="779"/>
      <c r="D32" s="779"/>
      <c r="E32" s="779"/>
      <c r="F32" s="779"/>
      <c r="G32" s="779"/>
      <c r="H32" s="779"/>
      <c r="I32" s="779"/>
      <c r="J32" s="779"/>
      <c r="K32" s="779"/>
      <c r="L32" s="759"/>
      <c r="M32" s="759"/>
      <c r="N32" s="759"/>
    </row>
    <row r="33" spans="1:14">
      <c r="A33" s="499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759"/>
      <c r="M33" s="759"/>
      <c r="N33" s="759"/>
    </row>
    <row r="34" spans="1:14">
      <c r="A34" s="529"/>
      <c r="B34" s="779"/>
      <c r="C34" s="779"/>
      <c r="D34" s="779"/>
      <c r="E34" s="779"/>
      <c r="F34" s="779"/>
      <c r="G34" s="779"/>
      <c r="H34" s="779"/>
      <c r="I34" s="779"/>
      <c r="J34" s="779"/>
      <c r="K34" s="779"/>
      <c r="L34" s="759"/>
      <c r="M34" s="759"/>
      <c r="N34" s="759"/>
    </row>
    <row r="35" spans="1:14">
      <c r="A35" s="529"/>
      <c r="B35" s="779"/>
      <c r="C35" s="779"/>
      <c r="D35" s="779"/>
      <c r="E35" s="779"/>
      <c r="F35" s="779"/>
      <c r="G35" s="779"/>
      <c r="H35" s="779"/>
      <c r="I35" s="779"/>
      <c r="J35" s="779"/>
      <c r="K35" s="779"/>
      <c r="L35" s="759"/>
      <c r="M35" s="759"/>
      <c r="N35" s="759"/>
    </row>
    <row r="36" spans="1:14">
      <c r="A36" s="778"/>
      <c r="B36" s="779"/>
      <c r="C36" s="779"/>
      <c r="D36" s="779"/>
      <c r="E36" s="779"/>
      <c r="F36" s="779"/>
      <c r="G36" s="779"/>
      <c r="H36" s="779"/>
      <c r="I36" s="779"/>
      <c r="J36" s="779"/>
      <c r="K36" s="779"/>
      <c r="L36" s="759"/>
      <c r="M36" s="759"/>
      <c r="N36" s="759"/>
    </row>
    <row r="37" spans="1:14">
      <c r="A37" s="499"/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759"/>
      <c r="M37" s="759"/>
      <c r="N37" s="759"/>
    </row>
    <row r="38" spans="1:14">
      <c r="A38" s="778"/>
      <c r="B38" s="779"/>
      <c r="C38" s="779"/>
      <c r="D38" s="779"/>
      <c r="E38" s="779"/>
      <c r="F38" s="779"/>
      <c r="G38" s="779"/>
      <c r="H38" s="779"/>
      <c r="I38" s="779"/>
      <c r="J38" s="779"/>
      <c r="K38" s="779"/>
      <c r="L38" s="759"/>
      <c r="M38" s="759"/>
      <c r="N38" s="759"/>
    </row>
    <row r="39" spans="1:14">
      <c r="A39" s="778"/>
      <c r="B39" s="779"/>
      <c r="C39" s="779"/>
      <c r="D39" s="779"/>
      <c r="E39" s="779"/>
      <c r="F39" s="779"/>
      <c r="G39" s="779"/>
      <c r="H39" s="779"/>
      <c r="I39" s="779"/>
      <c r="J39" s="779"/>
      <c r="K39" s="779"/>
      <c r="L39" s="759"/>
      <c r="M39" s="759"/>
      <c r="N39" s="759"/>
    </row>
    <row r="40" spans="1:14">
      <c r="A40" s="778"/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59"/>
      <c r="M40" s="759"/>
      <c r="N40" s="759"/>
    </row>
    <row r="41" spans="1:14">
      <c r="A41" s="499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759"/>
      <c r="M41" s="759"/>
      <c r="N41" s="759"/>
    </row>
    <row r="42" spans="1:14">
      <c r="A42" s="778"/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59"/>
      <c r="M42" s="759"/>
      <c r="N42" s="759"/>
    </row>
    <row r="43" spans="1:14">
      <c r="A43" s="778"/>
      <c r="B43" s="779"/>
      <c r="C43" s="779"/>
      <c r="D43" s="779"/>
      <c r="E43" s="779"/>
      <c r="F43" s="779"/>
      <c r="G43" s="779"/>
      <c r="H43" s="779"/>
      <c r="I43" s="779"/>
      <c r="J43" s="779"/>
      <c r="K43" s="779"/>
      <c r="L43" s="759"/>
      <c r="M43" s="759"/>
      <c r="N43" s="759"/>
    </row>
    <row r="44" spans="1:14">
      <c r="A44" s="499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759"/>
      <c r="M44" s="759"/>
      <c r="N44" s="759"/>
    </row>
    <row r="45" spans="1:14">
      <c r="A45" s="778"/>
      <c r="B45" s="759"/>
      <c r="C45" s="759"/>
      <c r="D45" s="759"/>
      <c r="E45" s="759"/>
      <c r="F45" s="759"/>
      <c r="G45" s="759"/>
      <c r="H45" s="759"/>
      <c r="I45" s="759"/>
      <c r="J45" s="759"/>
      <c r="K45" s="759"/>
      <c r="L45" s="759"/>
      <c r="M45" s="759"/>
      <c r="N45" s="759"/>
    </row>
    <row r="46" spans="1:14">
      <c r="A46" s="778"/>
      <c r="B46" s="759"/>
      <c r="C46" s="759"/>
      <c r="D46" s="759"/>
      <c r="E46" s="759"/>
      <c r="F46" s="759"/>
      <c r="G46" s="759"/>
      <c r="H46" s="759"/>
      <c r="I46" s="759"/>
      <c r="J46" s="759"/>
      <c r="K46" s="759"/>
      <c r="L46" s="759"/>
      <c r="M46" s="759"/>
      <c r="N46" s="759"/>
    </row>
    <row r="47" spans="1:14">
      <c r="A47" s="778"/>
      <c r="B47" s="759"/>
      <c r="C47" s="759"/>
      <c r="D47" s="759"/>
      <c r="E47" s="759"/>
      <c r="F47" s="759"/>
      <c r="G47" s="759"/>
      <c r="H47" s="759"/>
      <c r="I47" s="759"/>
      <c r="J47" s="759"/>
      <c r="K47" s="759"/>
      <c r="L47" s="759"/>
      <c r="M47" s="759"/>
      <c r="N47" s="759"/>
    </row>
    <row r="48" spans="1:14">
      <c r="A48" s="778"/>
      <c r="B48" s="759"/>
      <c r="C48" s="759"/>
      <c r="D48" s="759"/>
      <c r="E48" s="759"/>
      <c r="F48" s="759"/>
      <c r="G48" s="759"/>
      <c r="H48" s="759"/>
      <c r="I48" s="759"/>
      <c r="J48" s="759"/>
      <c r="K48" s="759"/>
      <c r="L48" s="759"/>
      <c r="M48" s="759"/>
      <c r="N48" s="759"/>
    </row>
    <row r="49" spans="1:14">
      <c r="A49" s="778"/>
      <c r="B49" s="759"/>
      <c r="C49" s="759"/>
      <c r="D49" s="759"/>
      <c r="E49" s="759"/>
      <c r="F49" s="759"/>
      <c r="G49" s="759"/>
      <c r="H49" s="759"/>
      <c r="I49" s="759"/>
      <c r="J49" s="759"/>
      <c r="K49" s="759"/>
      <c r="L49" s="759"/>
      <c r="M49" s="759"/>
      <c r="N49" s="759"/>
    </row>
    <row r="50" spans="1:14">
      <c r="A50" s="778"/>
      <c r="B50" s="759"/>
      <c r="C50" s="759"/>
      <c r="D50" s="759"/>
      <c r="E50" s="759"/>
      <c r="F50" s="759"/>
      <c r="G50" s="759"/>
      <c r="H50" s="759"/>
      <c r="I50" s="759"/>
      <c r="J50" s="759"/>
      <c r="K50" s="759"/>
      <c r="L50" s="759"/>
      <c r="M50" s="759"/>
      <c r="N50" s="759"/>
    </row>
    <row r="51" spans="1:14">
      <c r="A51" s="778"/>
      <c r="B51" s="759"/>
      <c r="C51" s="759"/>
      <c r="D51" s="759"/>
      <c r="E51" s="759"/>
      <c r="F51" s="759"/>
      <c r="G51" s="759"/>
      <c r="H51" s="759"/>
      <c r="I51" s="759"/>
      <c r="J51" s="759"/>
      <c r="K51" s="759"/>
      <c r="L51" s="759"/>
      <c r="M51" s="759"/>
      <c r="N51" s="759"/>
    </row>
    <row r="52" spans="1:14">
      <c r="A52" s="778"/>
      <c r="B52" s="759"/>
      <c r="C52" s="759"/>
      <c r="D52" s="759"/>
      <c r="E52" s="759"/>
      <c r="F52" s="759"/>
      <c r="G52" s="759"/>
      <c r="H52" s="759"/>
      <c r="I52" s="759"/>
      <c r="J52" s="759"/>
      <c r="K52" s="759"/>
      <c r="L52" s="759"/>
      <c r="M52" s="759"/>
      <c r="N52" s="759"/>
    </row>
    <row r="53" spans="1:14">
      <c r="A53" s="778"/>
      <c r="B53" s="759"/>
      <c r="C53" s="759"/>
      <c r="D53" s="759"/>
      <c r="E53" s="759"/>
      <c r="F53" s="759"/>
      <c r="G53" s="759"/>
      <c r="H53" s="759"/>
      <c r="I53" s="759"/>
      <c r="J53" s="759"/>
      <c r="K53" s="759"/>
      <c r="L53" s="759"/>
      <c r="M53" s="759"/>
      <c r="N53" s="759"/>
    </row>
    <row r="54" spans="1:14">
      <c r="A54" s="778"/>
      <c r="B54" s="759"/>
      <c r="C54" s="759"/>
      <c r="D54" s="759"/>
      <c r="E54" s="759"/>
      <c r="F54" s="759"/>
      <c r="G54" s="759"/>
      <c r="H54" s="759"/>
      <c r="I54" s="759"/>
      <c r="J54" s="759"/>
      <c r="K54" s="759"/>
      <c r="L54" s="759"/>
      <c r="M54" s="759"/>
      <c r="N54" s="759"/>
    </row>
    <row r="55" spans="1:14">
      <c r="A55" s="778"/>
      <c r="B55" s="759"/>
      <c r="C55" s="759"/>
      <c r="D55" s="759"/>
      <c r="E55" s="759"/>
      <c r="F55" s="759"/>
      <c r="G55" s="759"/>
      <c r="H55" s="759"/>
      <c r="I55" s="759"/>
      <c r="J55" s="759"/>
      <c r="K55" s="759"/>
      <c r="L55" s="759"/>
      <c r="M55" s="759"/>
      <c r="N55" s="759"/>
    </row>
    <row r="56" spans="1:14">
      <c r="A56" s="778"/>
      <c r="B56" s="759"/>
      <c r="C56" s="759"/>
      <c r="D56" s="759"/>
      <c r="E56" s="759"/>
      <c r="F56" s="759"/>
      <c r="G56" s="759"/>
      <c r="H56" s="759"/>
      <c r="I56" s="759"/>
      <c r="J56" s="759"/>
      <c r="K56" s="759"/>
      <c r="L56" s="759"/>
      <c r="M56" s="759"/>
      <c r="N56" s="759"/>
    </row>
    <row r="57" spans="1:14">
      <c r="A57" s="778"/>
      <c r="B57" s="759"/>
      <c r="C57" s="759"/>
      <c r="D57" s="759"/>
      <c r="E57" s="759"/>
      <c r="F57" s="759"/>
      <c r="G57" s="759"/>
      <c r="H57" s="759"/>
      <c r="I57" s="759"/>
      <c r="J57" s="759"/>
      <c r="K57" s="759"/>
      <c r="L57" s="759"/>
      <c r="M57" s="759"/>
      <c r="N57" s="759"/>
    </row>
    <row r="58" spans="1:14">
      <c r="A58" s="778"/>
      <c r="B58" s="759"/>
      <c r="C58" s="759"/>
      <c r="D58" s="759"/>
      <c r="E58" s="759"/>
      <c r="F58" s="759"/>
      <c r="G58" s="759"/>
      <c r="H58" s="759"/>
      <c r="I58" s="759"/>
      <c r="J58" s="759"/>
      <c r="K58" s="759"/>
      <c r="L58" s="759"/>
      <c r="M58" s="759"/>
      <c r="N58" s="759"/>
    </row>
    <row r="59" spans="1:14">
      <c r="A59" s="778"/>
      <c r="B59" s="759"/>
      <c r="C59" s="759"/>
      <c r="D59" s="759"/>
      <c r="E59" s="759"/>
      <c r="F59" s="759"/>
      <c r="G59" s="759"/>
      <c r="H59" s="759"/>
      <c r="I59" s="759"/>
      <c r="J59" s="759"/>
      <c r="K59" s="759"/>
      <c r="L59" s="759"/>
      <c r="M59" s="759"/>
      <c r="N59" s="759"/>
    </row>
    <row r="60" spans="1:14">
      <c r="A60" s="778"/>
      <c r="B60" s="759"/>
      <c r="C60" s="759"/>
      <c r="D60" s="759"/>
      <c r="E60" s="759"/>
      <c r="F60" s="759"/>
      <c r="G60" s="759"/>
      <c r="H60" s="759"/>
      <c r="I60" s="759"/>
      <c r="J60" s="759"/>
      <c r="K60" s="759"/>
      <c r="L60" s="759"/>
      <c r="M60" s="759"/>
      <c r="N60" s="759"/>
    </row>
    <row r="61" spans="1:14">
      <c r="A61" s="778"/>
      <c r="B61" s="759"/>
      <c r="C61" s="759"/>
      <c r="D61" s="759"/>
      <c r="E61" s="759"/>
      <c r="F61" s="759"/>
      <c r="G61" s="759"/>
      <c r="H61" s="759"/>
      <c r="I61" s="759"/>
      <c r="J61" s="759"/>
      <c r="K61" s="759"/>
      <c r="L61" s="759"/>
      <c r="M61" s="759"/>
      <c r="N61" s="759"/>
    </row>
    <row r="62" spans="1:14">
      <c r="A62" s="778"/>
      <c r="B62" s="759"/>
      <c r="C62" s="759"/>
      <c r="D62" s="759"/>
      <c r="E62" s="759"/>
      <c r="F62" s="759"/>
      <c r="G62" s="759"/>
      <c r="H62" s="759"/>
      <c r="I62" s="759"/>
      <c r="J62" s="759"/>
      <c r="K62" s="759"/>
      <c r="L62" s="759"/>
      <c r="M62" s="759"/>
      <c r="N62" s="759"/>
    </row>
    <row r="63" spans="1:14">
      <c r="A63" s="778"/>
      <c r="B63" s="759"/>
      <c r="C63" s="759"/>
      <c r="D63" s="759"/>
      <c r="E63" s="759"/>
      <c r="F63" s="759"/>
      <c r="G63" s="759"/>
      <c r="H63" s="759"/>
      <c r="I63" s="759"/>
      <c r="J63" s="759"/>
      <c r="K63" s="759"/>
      <c r="L63" s="759"/>
      <c r="M63" s="759"/>
      <c r="N63" s="759"/>
    </row>
    <row r="64" spans="1:14">
      <c r="A64" s="778"/>
      <c r="B64" s="759"/>
      <c r="C64" s="759"/>
      <c r="D64" s="759"/>
      <c r="E64" s="759"/>
      <c r="F64" s="759"/>
      <c r="G64" s="759"/>
      <c r="H64" s="759"/>
      <c r="I64" s="759"/>
      <c r="J64" s="759"/>
      <c r="K64" s="759"/>
      <c r="L64" s="759"/>
      <c r="M64" s="759"/>
      <c r="N64" s="759"/>
    </row>
    <row r="65" spans="1:14">
      <c r="A65" s="778"/>
      <c r="B65" s="759"/>
      <c r="C65" s="759"/>
      <c r="D65" s="759"/>
      <c r="E65" s="759"/>
      <c r="F65" s="759"/>
      <c r="G65" s="759"/>
      <c r="H65" s="759"/>
      <c r="I65" s="759"/>
      <c r="J65" s="759"/>
      <c r="K65" s="759"/>
      <c r="L65" s="759"/>
      <c r="M65" s="759"/>
      <c r="N65" s="759"/>
    </row>
    <row r="66" spans="1:14">
      <c r="A66" s="778"/>
      <c r="B66" s="759"/>
      <c r="C66" s="759"/>
      <c r="D66" s="759"/>
      <c r="E66" s="759"/>
      <c r="F66" s="759"/>
      <c r="G66" s="759"/>
      <c r="H66" s="759"/>
      <c r="I66" s="759"/>
      <c r="J66" s="759"/>
      <c r="K66" s="759"/>
      <c r="L66" s="759"/>
      <c r="M66" s="759"/>
      <c r="N66" s="759"/>
    </row>
    <row r="67" spans="1:14">
      <c r="A67" s="778"/>
      <c r="B67" s="759"/>
      <c r="C67" s="759"/>
      <c r="D67" s="759"/>
      <c r="E67" s="759"/>
      <c r="F67" s="759"/>
      <c r="G67" s="759"/>
      <c r="H67" s="759"/>
      <c r="I67" s="759"/>
      <c r="J67" s="759"/>
      <c r="K67" s="759"/>
      <c r="L67" s="759"/>
      <c r="M67" s="759"/>
      <c r="N67" s="759"/>
    </row>
    <row r="68" spans="1:14">
      <c r="A68" s="778"/>
      <c r="B68" s="759"/>
      <c r="C68" s="759"/>
      <c r="D68" s="759"/>
      <c r="E68" s="759"/>
      <c r="F68" s="759"/>
      <c r="G68" s="759"/>
      <c r="H68" s="759"/>
      <c r="I68" s="759"/>
      <c r="J68" s="759"/>
      <c r="K68" s="759"/>
      <c r="L68" s="759"/>
      <c r="M68" s="759"/>
      <c r="N68" s="759"/>
    </row>
    <row r="69" spans="1:14">
      <c r="A69" s="778"/>
      <c r="B69" s="759"/>
      <c r="C69" s="759"/>
      <c r="D69" s="759"/>
      <c r="E69" s="759"/>
      <c r="F69" s="759"/>
      <c r="G69" s="759"/>
      <c r="H69" s="759"/>
      <c r="I69" s="759"/>
      <c r="J69" s="759"/>
      <c r="K69" s="759"/>
      <c r="L69" s="759"/>
      <c r="M69" s="759"/>
      <c r="N69" s="759"/>
    </row>
    <row r="70" spans="1:14">
      <c r="A70" s="778"/>
      <c r="B70" s="759"/>
      <c r="C70" s="759"/>
      <c r="D70" s="759"/>
      <c r="E70" s="759"/>
      <c r="F70" s="759"/>
      <c r="G70" s="759"/>
      <c r="H70" s="759"/>
      <c r="I70" s="759"/>
      <c r="J70" s="759"/>
      <c r="K70" s="759"/>
      <c r="L70" s="759"/>
      <c r="M70" s="759"/>
      <c r="N70" s="759"/>
    </row>
    <row r="71" spans="1:14">
      <c r="A71" s="778"/>
      <c r="B71" s="759"/>
      <c r="C71" s="759"/>
      <c r="D71" s="759"/>
      <c r="E71" s="759"/>
      <c r="F71" s="759"/>
      <c r="G71" s="759"/>
      <c r="H71" s="759"/>
      <c r="I71" s="759"/>
      <c r="J71" s="759"/>
      <c r="K71" s="759"/>
      <c r="L71" s="759"/>
      <c r="M71" s="759"/>
      <c r="N71" s="759"/>
    </row>
    <row r="72" spans="1:14">
      <c r="A72" s="778"/>
      <c r="B72" s="759"/>
      <c r="C72" s="759"/>
      <c r="D72" s="759"/>
      <c r="E72" s="759"/>
      <c r="F72" s="759"/>
      <c r="G72" s="759"/>
      <c r="H72" s="759"/>
      <c r="I72" s="759"/>
      <c r="J72" s="759"/>
      <c r="K72" s="759"/>
      <c r="L72" s="759"/>
      <c r="M72" s="759"/>
      <c r="N72" s="759"/>
    </row>
    <row r="73" spans="1:14">
      <c r="A73" s="778"/>
      <c r="B73" s="759"/>
      <c r="C73" s="759"/>
      <c r="D73" s="759"/>
      <c r="E73" s="759"/>
      <c r="F73" s="759"/>
      <c r="G73" s="759"/>
      <c r="H73" s="759"/>
      <c r="I73" s="759"/>
      <c r="J73" s="759"/>
      <c r="K73" s="759"/>
      <c r="L73" s="759"/>
      <c r="M73" s="759"/>
      <c r="N73" s="759"/>
    </row>
    <row r="74" spans="1:14">
      <c r="A74" s="778"/>
      <c r="B74" s="759"/>
      <c r="C74" s="759"/>
      <c r="D74" s="759"/>
      <c r="E74" s="759"/>
      <c r="F74" s="759"/>
      <c r="G74" s="759"/>
      <c r="H74" s="759"/>
      <c r="I74" s="759"/>
      <c r="J74" s="759"/>
      <c r="K74" s="759"/>
      <c r="L74" s="759"/>
      <c r="M74" s="759"/>
      <c r="N74" s="759"/>
    </row>
    <row r="75" spans="1:14">
      <c r="A75" s="778"/>
      <c r="B75" s="759"/>
      <c r="C75" s="759"/>
      <c r="D75" s="759"/>
      <c r="E75" s="759"/>
      <c r="F75" s="759"/>
      <c r="G75" s="759"/>
      <c r="H75" s="759"/>
      <c r="I75" s="759"/>
      <c r="J75" s="759"/>
      <c r="K75" s="759"/>
      <c r="L75" s="759"/>
      <c r="M75" s="759"/>
      <c r="N75" s="759"/>
    </row>
    <row r="76" spans="1:14">
      <c r="A76" s="778"/>
      <c r="B76" s="759"/>
      <c r="C76" s="759"/>
      <c r="D76" s="759"/>
      <c r="E76" s="759"/>
      <c r="F76" s="759"/>
      <c r="G76" s="759"/>
      <c r="H76" s="759"/>
      <c r="I76" s="759"/>
      <c r="J76" s="759"/>
      <c r="K76" s="759"/>
      <c r="L76" s="759"/>
      <c r="M76" s="759"/>
      <c r="N76" s="759"/>
    </row>
  </sheetData>
  <mergeCells count="1">
    <mergeCell ref="A1:L1"/>
  </mergeCells>
  <phoneticPr fontId="3" type="noConversion"/>
  <pageMargins left="0.19685039370078741" right="0.19685039370078741" top="0.74803149606299213" bottom="0.74803149606299213" header="0.31496062992125984" footer="0.31496062992125984"/>
  <pageSetup paperSize="9" scale="90"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5"/>
  <dimension ref="A1:F23"/>
  <sheetViews>
    <sheetView workbookViewId="0">
      <selection activeCell="A2" sqref="A2:E20"/>
    </sheetView>
  </sheetViews>
  <sheetFormatPr defaultColWidth="29.28515625" defaultRowHeight="12.75"/>
  <cols>
    <col min="1" max="2" width="3.7109375" style="19" customWidth="1"/>
    <col min="3" max="3" width="52.28515625" style="19" customWidth="1"/>
    <col min="4" max="4" width="17.85546875" style="19" customWidth="1"/>
    <col min="5" max="5" width="17.28515625" style="19" customWidth="1"/>
    <col min="6" max="16384" width="29.28515625" style="19"/>
  </cols>
  <sheetData>
    <row r="1" spans="1:6">
      <c r="A1" s="127"/>
      <c r="B1" s="127"/>
      <c r="C1" s="127"/>
      <c r="D1" s="127"/>
      <c r="E1" s="127"/>
      <c r="F1" s="127"/>
    </row>
    <row r="2" spans="1:6">
      <c r="A2" s="127"/>
      <c r="B2" s="127"/>
      <c r="C2" s="127"/>
      <c r="D2" s="127"/>
      <c r="E2" s="127"/>
      <c r="F2" s="127"/>
    </row>
    <row r="3" spans="1:6" ht="13.5" thickBot="1">
      <c r="A3" s="127"/>
      <c r="B3" s="127"/>
      <c r="C3" s="127"/>
      <c r="D3" s="127"/>
      <c r="E3" s="127"/>
      <c r="F3" s="127"/>
    </row>
    <row r="4" spans="1:6" s="9" customFormat="1" ht="31.5" customHeight="1" thickBot="1">
      <c r="A4" s="889" t="s">
        <v>420</v>
      </c>
      <c r="B4" s="890"/>
      <c r="C4" s="890"/>
      <c r="D4" s="890"/>
      <c r="E4" s="891"/>
      <c r="F4" s="128"/>
    </row>
    <row r="5" spans="1:6" s="9" customFormat="1" ht="3" customHeight="1">
      <c r="A5" s="189"/>
      <c r="B5" s="136"/>
      <c r="C5" s="129"/>
      <c r="D5" s="130"/>
      <c r="E5" s="190"/>
      <c r="F5" s="128"/>
    </row>
    <row r="6" spans="1:6" ht="3" customHeight="1">
      <c r="A6" s="191"/>
      <c r="B6" s="133"/>
      <c r="C6" s="131" t="s">
        <v>26</v>
      </c>
      <c r="D6" s="133"/>
      <c r="E6" s="193"/>
      <c r="F6" s="127"/>
    </row>
    <row r="7" spans="1:6" ht="3" customHeight="1">
      <c r="A7" s="191"/>
      <c r="B7" s="133"/>
      <c r="C7" s="131"/>
      <c r="D7" s="132"/>
      <c r="E7" s="193"/>
      <c r="F7" s="127"/>
    </row>
    <row r="8" spans="1:6" ht="3" customHeight="1">
      <c r="A8" s="191"/>
      <c r="B8" s="133"/>
      <c r="C8" s="132" t="s">
        <v>157</v>
      </c>
      <c r="D8" s="20"/>
      <c r="E8" s="193"/>
      <c r="F8" s="127"/>
    </row>
    <row r="9" spans="1:6" ht="3" customHeight="1">
      <c r="A9" s="191"/>
      <c r="B9" s="133"/>
      <c r="C9" s="133"/>
      <c r="D9" s="134"/>
      <c r="E9" s="193"/>
      <c r="F9" s="127"/>
    </row>
    <row r="10" spans="1:6" ht="3" customHeight="1">
      <c r="A10" s="191"/>
      <c r="B10" s="133"/>
      <c r="C10" s="133"/>
      <c r="D10" s="134"/>
      <c r="E10" s="193"/>
      <c r="F10" s="127"/>
    </row>
    <row r="11" spans="1:6" ht="13.5" thickBot="1">
      <c r="A11" s="191"/>
      <c r="B11" s="133"/>
      <c r="C11" s="133"/>
      <c r="D11" s="282"/>
      <c r="E11" s="192"/>
      <c r="F11" s="138"/>
    </row>
    <row r="12" spans="1:6" s="91" customFormat="1" ht="18.75">
      <c r="A12" s="194"/>
      <c r="B12" s="135"/>
      <c r="C12" s="197" t="s">
        <v>256</v>
      </c>
      <c r="D12" s="283"/>
      <c r="E12" s="203"/>
      <c r="F12" s="135"/>
    </row>
    <row r="13" spans="1:6" ht="0.75" customHeight="1">
      <c r="A13" s="191"/>
      <c r="B13" s="133"/>
      <c r="C13" s="198"/>
      <c r="D13" s="284"/>
      <c r="E13" s="204"/>
      <c r="F13" s="136"/>
    </row>
    <row r="14" spans="1:6" ht="15">
      <c r="A14" s="191"/>
      <c r="B14" s="133"/>
      <c r="C14" s="199" t="s">
        <v>175</v>
      </c>
      <c r="D14" s="280">
        <v>74530</v>
      </c>
      <c r="E14" s="205"/>
      <c r="F14" s="137"/>
    </row>
    <row r="15" spans="1:6" ht="14.25">
      <c r="A15" s="191"/>
      <c r="B15" s="133"/>
      <c r="C15" s="199" t="s">
        <v>176</v>
      </c>
      <c r="D15" s="280">
        <v>10990</v>
      </c>
      <c r="E15" s="196"/>
      <c r="F15" s="137"/>
    </row>
    <row r="16" spans="1:6" ht="14.25">
      <c r="A16" s="191"/>
      <c r="B16" s="133"/>
      <c r="C16" s="393" t="s">
        <v>518</v>
      </c>
      <c r="D16" s="394">
        <v>704</v>
      </c>
      <c r="E16" s="196"/>
      <c r="F16" s="137"/>
    </row>
    <row r="17" spans="1:6" ht="14.25">
      <c r="A17" s="191"/>
      <c r="B17" s="133"/>
      <c r="C17" s="393" t="s">
        <v>177</v>
      </c>
      <c r="D17" s="394">
        <v>21520</v>
      </c>
      <c r="E17" s="196"/>
      <c r="F17" s="137"/>
    </row>
    <row r="18" spans="1:6" ht="15" thickBot="1">
      <c r="A18" s="191"/>
      <c r="B18" s="133"/>
      <c r="C18" s="200" t="s">
        <v>178</v>
      </c>
      <c r="D18" s="281">
        <v>6082</v>
      </c>
      <c r="E18" s="196"/>
      <c r="F18" s="137"/>
    </row>
    <row r="19" spans="1:6" ht="15" thickBot="1">
      <c r="A19" s="191"/>
      <c r="B19" s="133"/>
      <c r="C19" s="195"/>
      <c r="D19" s="285"/>
      <c r="E19" s="196"/>
      <c r="F19" s="137"/>
    </row>
    <row r="20" spans="1:6" ht="18.75" thickBot="1">
      <c r="A20" s="201" t="s">
        <v>57</v>
      </c>
      <c r="B20" s="202"/>
      <c r="C20" s="732"/>
      <c r="D20" s="286">
        <f>SUM(D11:D19)</f>
        <v>113826</v>
      </c>
      <c r="E20" s="733"/>
      <c r="F20" s="137"/>
    </row>
    <row r="22" spans="1:6">
      <c r="E22" s="20"/>
    </row>
    <row r="23" spans="1:6">
      <c r="E23" s="20"/>
    </row>
  </sheetData>
  <mergeCells count="1">
    <mergeCell ref="A4:E4"/>
  </mergeCells>
  <phoneticPr fontId="3" type="noConversion"/>
  <pageMargins left="0.61" right="0.34" top="0.61" bottom="0.54" header="0.85" footer="0.47"/>
  <pageSetup paperSize="9" orientation="portrait" horizontalDpi="300" verticalDpi="300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7"/>
  <dimension ref="A1:R856"/>
  <sheetViews>
    <sheetView workbookViewId="0">
      <selection activeCell="E5" sqref="E5"/>
    </sheetView>
  </sheetViews>
  <sheetFormatPr defaultRowHeight="12.75"/>
  <cols>
    <col min="1" max="1" width="7.5703125" style="782" customWidth="1"/>
    <col min="2" max="2" width="29.85546875" style="52" customWidth="1"/>
    <col min="3" max="3" width="9.7109375" style="175" customWidth="1"/>
    <col min="4" max="4" width="8.5703125" style="175" customWidth="1"/>
    <col min="5" max="5" width="10.85546875" style="175" customWidth="1"/>
    <col min="6" max="6" width="10" style="175" customWidth="1"/>
    <col min="7" max="7" width="11.5703125" style="175" customWidth="1"/>
    <col min="8" max="8" width="9.5703125" style="175" customWidth="1"/>
    <col min="9" max="10" width="11" style="175" customWidth="1"/>
    <col min="11" max="11" width="10.5703125" style="175" customWidth="1"/>
    <col min="12" max="12" width="10.140625" style="175" customWidth="1"/>
    <col min="13" max="13" width="9.7109375" style="175" customWidth="1"/>
    <col min="14" max="14" width="12.7109375" style="175" customWidth="1"/>
    <col min="15" max="15" width="10.7109375" style="175" bestFit="1" customWidth="1"/>
    <col min="16" max="16" width="10" style="175" customWidth="1"/>
    <col min="17" max="18" width="9.140625" style="175"/>
    <col min="19" max="16384" width="9.140625" style="52"/>
  </cols>
  <sheetData>
    <row r="1" spans="1:18" ht="15" customHeight="1" thickBot="1">
      <c r="A1" s="892" t="s">
        <v>421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4"/>
    </row>
    <row r="2" spans="1:18" ht="3" hidden="1" customHeight="1">
      <c r="A2" s="761"/>
      <c r="B2" s="759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783"/>
    </row>
    <row r="3" spans="1:18" s="743" customFormat="1" ht="62.25" customHeight="1">
      <c r="A3" s="506" t="s">
        <v>257</v>
      </c>
      <c r="B3" s="207" t="s">
        <v>258</v>
      </c>
      <c r="C3" s="518" t="s">
        <v>10</v>
      </c>
      <c r="D3" s="208" t="s">
        <v>259</v>
      </c>
      <c r="E3" s="208" t="s">
        <v>118</v>
      </c>
      <c r="F3" s="208" t="s">
        <v>260</v>
      </c>
      <c r="G3" s="208" t="s">
        <v>138</v>
      </c>
      <c r="H3" s="208" t="s">
        <v>137</v>
      </c>
      <c r="I3" s="208" t="s">
        <v>261</v>
      </c>
      <c r="J3" s="208" t="s">
        <v>355</v>
      </c>
      <c r="K3" s="208" t="s">
        <v>119</v>
      </c>
      <c r="L3" s="208" t="s">
        <v>158</v>
      </c>
      <c r="M3" s="208" t="s">
        <v>61</v>
      </c>
      <c r="N3" s="210" t="s">
        <v>22</v>
      </c>
      <c r="O3" s="784"/>
      <c r="P3" s="784"/>
      <c r="Q3" s="784"/>
      <c r="R3" s="784"/>
    </row>
    <row r="4" spans="1:18">
      <c r="A4" s="785"/>
      <c r="B4" s="468"/>
    </row>
    <row r="5" spans="1:18" s="504" customFormat="1" ht="13.5" customHeight="1">
      <c r="A5" s="507" t="s">
        <v>263</v>
      </c>
      <c r="B5" s="505" t="s">
        <v>3</v>
      </c>
      <c r="C5" s="519">
        <v>12815</v>
      </c>
      <c r="D5" s="512">
        <v>4835</v>
      </c>
      <c r="E5" s="512">
        <f>28970+500</f>
        <v>29470</v>
      </c>
      <c r="F5" s="512"/>
      <c r="G5" s="512"/>
      <c r="H5" s="512"/>
      <c r="I5" s="513">
        <f>SUM('6.b.sz.melléklet'!B15+'6.b.sz.melléklet'!B13)</f>
        <v>6750</v>
      </c>
      <c r="J5" s="513"/>
      <c r="K5" s="513"/>
      <c r="L5" s="513"/>
      <c r="M5" s="513"/>
      <c r="N5" s="514">
        <f>SUM(C5:M5)</f>
        <v>53870</v>
      </c>
    </row>
    <row r="6" spans="1:18" s="504" customFormat="1" ht="13.5" customHeight="1">
      <c r="A6" s="507" t="s">
        <v>275</v>
      </c>
      <c r="B6" s="505" t="s">
        <v>282</v>
      </c>
      <c r="C6" s="519"/>
      <c r="D6" s="512"/>
      <c r="E6" s="512">
        <v>35150</v>
      </c>
      <c r="F6" s="512"/>
      <c r="G6" s="512">
        <f>'6.a.sz. melléklet'!E28</f>
        <v>144218</v>
      </c>
      <c r="H6" s="512">
        <f>'6.a.sz. melléklet'!I28-'6.a.sz. melléklet'!H14-'6.a.sz. melléklet'!H17-'6.a.sz. melléklet'!H25-'6.a.sz. melléklet'!H26</f>
        <v>35340</v>
      </c>
      <c r="I6" s="513"/>
      <c r="J6" s="513"/>
      <c r="K6" s="513"/>
      <c r="L6" s="513"/>
      <c r="M6" s="513"/>
      <c r="N6" s="514">
        <f t="shared" ref="N6:N40" si="0">SUM(C6:M6)</f>
        <v>214708</v>
      </c>
    </row>
    <row r="7" spans="1:18" s="504" customFormat="1" ht="13.5" customHeight="1">
      <c r="A7" s="507" t="s">
        <v>325</v>
      </c>
      <c r="B7" s="505" t="s">
        <v>326</v>
      </c>
      <c r="C7" s="519"/>
      <c r="D7" s="512"/>
      <c r="E7" s="512"/>
      <c r="F7" s="512"/>
      <c r="G7" s="512"/>
      <c r="H7" s="512"/>
      <c r="I7" s="513"/>
      <c r="J7" s="513"/>
      <c r="K7" s="513"/>
      <c r="L7" s="513"/>
      <c r="M7" s="513">
        <f>'13.sz.melléklet'!E13+'14.sz.melléklet'!E15+'15.sz.melléklet'!D14+'16.sz. melléklet'!D15</f>
        <v>359414</v>
      </c>
      <c r="N7" s="514">
        <f t="shared" si="0"/>
        <v>359414</v>
      </c>
    </row>
    <row r="8" spans="1:18" s="504" customFormat="1" ht="13.5" customHeight="1">
      <c r="A8" s="507" t="s">
        <v>283</v>
      </c>
      <c r="B8" s="505" t="s">
        <v>284</v>
      </c>
      <c r="C8" s="519"/>
      <c r="D8" s="512"/>
      <c r="E8" s="512">
        <v>1728</v>
      </c>
      <c r="F8" s="512"/>
      <c r="G8" s="512"/>
      <c r="H8" s="512"/>
      <c r="I8" s="513"/>
      <c r="J8" s="513"/>
      <c r="K8" s="513"/>
      <c r="L8" s="513"/>
      <c r="M8" s="513"/>
      <c r="N8" s="514">
        <f t="shared" si="0"/>
        <v>1728</v>
      </c>
    </row>
    <row r="9" spans="1:18" s="504" customFormat="1" ht="13.5" customHeight="1">
      <c r="A9" s="507" t="s">
        <v>285</v>
      </c>
      <c r="B9" s="505" t="s">
        <v>286</v>
      </c>
      <c r="C9" s="519">
        <v>6551</v>
      </c>
      <c r="D9" s="512">
        <v>1919</v>
      </c>
      <c r="E9" s="512">
        <v>6460</v>
      </c>
      <c r="F9" s="512"/>
      <c r="G9" s="512"/>
      <c r="H9" s="512"/>
      <c r="I9" s="513"/>
      <c r="J9" s="513"/>
      <c r="K9" s="513"/>
      <c r="L9" s="513"/>
      <c r="M9" s="513"/>
      <c r="N9" s="514">
        <f t="shared" si="0"/>
        <v>14930</v>
      </c>
    </row>
    <row r="10" spans="1:18" s="504" customFormat="1" ht="13.5" customHeight="1">
      <c r="A10" s="507" t="s">
        <v>314</v>
      </c>
      <c r="B10" s="505" t="s">
        <v>315</v>
      </c>
      <c r="C10" s="519"/>
      <c r="D10" s="512"/>
      <c r="E10" s="512">
        <v>5334</v>
      </c>
      <c r="F10" s="512"/>
      <c r="G10" s="512"/>
      <c r="H10" s="512"/>
      <c r="I10" s="513"/>
      <c r="J10" s="513"/>
      <c r="K10" s="513"/>
      <c r="L10" s="513"/>
      <c r="M10" s="513"/>
      <c r="N10" s="514">
        <f t="shared" si="0"/>
        <v>5334</v>
      </c>
    </row>
    <row r="11" spans="1:18" s="110" customFormat="1">
      <c r="A11" s="508" t="s">
        <v>287</v>
      </c>
      <c r="B11" s="427" t="s">
        <v>288</v>
      </c>
      <c r="C11" s="520">
        <v>480</v>
      </c>
      <c r="D11" s="428">
        <v>130</v>
      </c>
      <c r="E11" s="428">
        <v>915</v>
      </c>
      <c r="F11" s="428"/>
      <c r="G11" s="428"/>
      <c r="H11" s="428"/>
      <c r="I11" s="429"/>
      <c r="J11" s="429"/>
      <c r="K11" s="429"/>
      <c r="L11" s="429"/>
      <c r="M11" s="429"/>
      <c r="N11" s="514">
        <f t="shared" si="0"/>
        <v>1525</v>
      </c>
    </row>
    <row r="12" spans="1:18" s="110" customFormat="1">
      <c r="A12" s="508" t="s">
        <v>289</v>
      </c>
      <c r="B12" s="427" t="s">
        <v>182</v>
      </c>
      <c r="C12" s="520"/>
      <c r="D12" s="428"/>
      <c r="E12" s="428">
        <v>8052</v>
      </c>
      <c r="F12" s="428"/>
      <c r="G12" s="428"/>
      <c r="H12" s="428"/>
      <c r="I12" s="429"/>
      <c r="J12" s="429"/>
      <c r="K12" s="429"/>
      <c r="L12" s="429"/>
      <c r="M12" s="429"/>
      <c r="N12" s="514">
        <f t="shared" si="0"/>
        <v>8052</v>
      </c>
    </row>
    <row r="13" spans="1:18" s="110" customFormat="1" ht="24.75" customHeight="1">
      <c r="A13" s="508" t="s">
        <v>290</v>
      </c>
      <c r="B13" s="427" t="s">
        <v>291</v>
      </c>
      <c r="C13" s="520"/>
      <c r="D13" s="428"/>
      <c r="E13" s="428">
        <v>895</v>
      </c>
      <c r="F13" s="428"/>
      <c r="G13" s="428"/>
      <c r="H13" s="428"/>
      <c r="I13" s="429"/>
      <c r="J13" s="429"/>
      <c r="K13" s="429"/>
      <c r="L13" s="429"/>
      <c r="M13" s="429"/>
      <c r="N13" s="514">
        <f t="shared" si="0"/>
        <v>895</v>
      </c>
    </row>
    <row r="14" spans="1:18" s="110" customFormat="1">
      <c r="A14" s="508" t="s">
        <v>316</v>
      </c>
      <c r="B14" s="427" t="s">
        <v>2</v>
      </c>
      <c r="C14" s="521"/>
      <c r="D14" s="430"/>
      <c r="E14" s="430">
        <v>15240</v>
      </c>
      <c r="F14" s="430"/>
      <c r="G14" s="430"/>
      <c r="H14" s="430"/>
      <c r="I14" s="429"/>
      <c r="J14" s="429"/>
      <c r="K14" s="429"/>
      <c r="L14" s="429"/>
      <c r="M14" s="429"/>
      <c r="N14" s="514">
        <f t="shared" si="0"/>
        <v>15240</v>
      </c>
    </row>
    <row r="15" spans="1:18" s="110" customFormat="1">
      <c r="A15" s="508" t="s">
        <v>317</v>
      </c>
      <c r="B15" s="427" t="s">
        <v>183</v>
      </c>
      <c r="C15" s="522"/>
      <c r="D15" s="430"/>
      <c r="E15" s="431">
        <v>1461</v>
      </c>
      <c r="F15" s="430"/>
      <c r="G15" s="430"/>
      <c r="H15" s="430"/>
      <c r="I15" s="429"/>
      <c r="J15" s="429"/>
      <c r="K15" s="429"/>
      <c r="L15" s="429"/>
      <c r="M15" s="429"/>
      <c r="N15" s="514">
        <f t="shared" si="0"/>
        <v>1461</v>
      </c>
    </row>
    <row r="16" spans="1:18" s="110" customFormat="1">
      <c r="A16" s="508" t="s">
        <v>281</v>
      </c>
      <c r="B16" s="427" t="s">
        <v>332</v>
      </c>
      <c r="C16" s="520"/>
      <c r="D16" s="428"/>
      <c r="E16" s="533"/>
      <c r="F16" s="428"/>
      <c r="G16" s="428"/>
      <c r="H16" s="428"/>
      <c r="I16" s="429"/>
      <c r="J16" s="429"/>
      <c r="K16" s="429"/>
      <c r="L16" s="429"/>
      <c r="M16" s="429"/>
      <c r="N16" s="514">
        <f t="shared" si="0"/>
        <v>0</v>
      </c>
    </row>
    <row r="17" spans="1:14" s="110" customFormat="1">
      <c r="A17" s="508" t="s">
        <v>292</v>
      </c>
      <c r="B17" s="427" t="s">
        <v>293</v>
      </c>
      <c r="C17" s="520"/>
      <c r="D17" s="428"/>
      <c r="E17" s="428">
        <v>1170</v>
      </c>
      <c r="F17" s="428"/>
      <c r="G17" s="428"/>
      <c r="H17" s="428"/>
      <c r="I17" s="429"/>
      <c r="J17" s="429"/>
      <c r="K17" s="429"/>
      <c r="L17" s="429"/>
      <c r="M17" s="429"/>
      <c r="N17" s="514">
        <f t="shared" si="0"/>
        <v>1170</v>
      </c>
    </row>
    <row r="18" spans="1:14" s="110" customFormat="1">
      <c r="A18" s="508" t="s">
        <v>294</v>
      </c>
      <c r="B18" s="427" t="s">
        <v>295</v>
      </c>
      <c r="C18" s="520"/>
      <c r="D18" s="428"/>
      <c r="E18" s="428">
        <v>19004</v>
      </c>
      <c r="F18" s="428"/>
      <c r="G18" s="428"/>
      <c r="H18" s="428"/>
      <c r="I18" s="429"/>
      <c r="J18" s="429"/>
      <c r="K18" s="429"/>
      <c r="L18" s="429"/>
      <c r="M18" s="429"/>
      <c r="N18" s="514">
        <f t="shared" si="0"/>
        <v>19004</v>
      </c>
    </row>
    <row r="19" spans="1:14" s="110" customFormat="1">
      <c r="A19" s="508" t="s">
        <v>296</v>
      </c>
      <c r="B19" s="427" t="s">
        <v>297</v>
      </c>
      <c r="C19" s="520"/>
      <c r="D19" s="428"/>
      <c r="E19" s="428"/>
      <c r="F19" s="428"/>
      <c r="G19" s="428"/>
      <c r="H19" s="428"/>
      <c r="I19" s="429"/>
      <c r="J19" s="429"/>
      <c r="K19" s="429"/>
      <c r="L19" s="429"/>
      <c r="M19" s="429"/>
      <c r="N19" s="514">
        <f t="shared" si="0"/>
        <v>0</v>
      </c>
    </row>
    <row r="20" spans="1:14" s="110" customFormat="1">
      <c r="A20" s="508" t="s">
        <v>298</v>
      </c>
      <c r="B20" s="427" t="s">
        <v>124</v>
      </c>
      <c r="C20" s="520">
        <v>6047</v>
      </c>
      <c r="D20" s="428">
        <v>1681</v>
      </c>
      <c r="E20" s="428">
        <v>1565</v>
      </c>
      <c r="F20" s="428"/>
      <c r="G20" s="428"/>
      <c r="H20" s="428">
        <f>SUM('6.a.sz. melléklet'!H14+'6.a.sz. melléklet'!H17)</f>
        <v>150</v>
      </c>
      <c r="I20" s="429"/>
      <c r="J20" s="429"/>
      <c r="K20" s="429"/>
      <c r="L20" s="429"/>
      <c r="M20" s="429"/>
      <c r="N20" s="514">
        <f t="shared" si="0"/>
        <v>9443</v>
      </c>
    </row>
    <row r="21" spans="1:14" s="110" customFormat="1">
      <c r="A21" s="508" t="s">
        <v>299</v>
      </c>
      <c r="B21" s="427" t="s">
        <v>123</v>
      </c>
      <c r="C21" s="520">
        <v>447</v>
      </c>
      <c r="D21" s="428">
        <v>121</v>
      </c>
      <c r="E21" s="428"/>
      <c r="F21" s="428"/>
      <c r="G21" s="428"/>
      <c r="H21" s="428"/>
      <c r="I21" s="429"/>
      <c r="J21" s="429"/>
      <c r="K21" s="429"/>
      <c r="L21" s="429"/>
      <c r="M21" s="429"/>
      <c r="N21" s="514">
        <f t="shared" si="0"/>
        <v>568</v>
      </c>
    </row>
    <row r="22" spans="1:14" s="110" customFormat="1" ht="15.75" customHeight="1">
      <c r="A22" s="508" t="s">
        <v>300</v>
      </c>
      <c r="B22" s="427" t="s">
        <v>301</v>
      </c>
      <c r="C22" s="520">
        <v>520</v>
      </c>
      <c r="D22" s="428">
        <v>140</v>
      </c>
      <c r="E22" s="428">
        <v>480</v>
      </c>
      <c r="F22" s="428"/>
      <c r="G22" s="428"/>
      <c r="H22" s="428"/>
      <c r="I22" s="429"/>
      <c r="J22" s="429"/>
      <c r="K22" s="429"/>
      <c r="L22" s="429"/>
      <c r="M22" s="429"/>
      <c r="N22" s="514">
        <f t="shared" si="0"/>
        <v>1140</v>
      </c>
    </row>
    <row r="23" spans="1:14" s="110" customFormat="1" ht="15.75" customHeight="1">
      <c r="A23" s="508" t="s">
        <v>339</v>
      </c>
      <c r="B23" s="427" t="s">
        <v>340</v>
      </c>
      <c r="C23" s="520"/>
      <c r="D23" s="428"/>
      <c r="E23" s="428"/>
      <c r="F23" s="428"/>
      <c r="G23" s="428"/>
      <c r="H23" s="428"/>
      <c r="I23" s="429">
        <f>'6.b.sz.melléklet'!B9</f>
        <v>835</v>
      </c>
      <c r="J23" s="429"/>
      <c r="K23" s="429"/>
      <c r="L23" s="429"/>
      <c r="M23" s="429"/>
      <c r="N23" s="514">
        <f t="shared" si="0"/>
        <v>835</v>
      </c>
    </row>
    <row r="24" spans="1:14" s="110" customFormat="1" ht="15.75" customHeight="1">
      <c r="A24" s="508" t="s">
        <v>449</v>
      </c>
      <c r="B24" s="427" t="s">
        <v>342</v>
      </c>
      <c r="C24" s="520"/>
      <c r="D24" s="428"/>
      <c r="E24" s="428"/>
      <c r="F24" s="428"/>
      <c r="G24" s="428"/>
      <c r="H24" s="428"/>
      <c r="I24" s="429">
        <f>'6.b.sz.melléklet'!B14</f>
        <v>1400</v>
      </c>
      <c r="J24" s="429"/>
      <c r="K24" s="429"/>
      <c r="L24" s="429"/>
      <c r="M24" s="429"/>
      <c r="N24" s="514">
        <f t="shared" si="0"/>
        <v>1400</v>
      </c>
    </row>
    <row r="25" spans="1:14" s="110" customFormat="1" ht="15.75" customHeight="1">
      <c r="A25" s="508" t="s">
        <v>302</v>
      </c>
      <c r="B25" s="427" t="s">
        <v>303</v>
      </c>
      <c r="C25" s="520"/>
      <c r="D25" s="428"/>
      <c r="E25" s="428">
        <v>3990</v>
      </c>
      <c r="F25" s="428"/>
      <c r="G25" s="428"/>
      <c r="H25" s="428"/>
      <c r="I25" s="429"/>
      <c r="J25" s="429"/>
      <c r="K25" s="429"/>
      <c r="L25" s="429"/>
      <c r="M25" s="429"/>
      <c r="N25" s="514">
        <f t="shared" si="0"/>
        <v>3990</v>
      </c>
    </row>
    <row r="26" spans="1:14" s="110" customFormat="1" ht="25.5">
      <c r="A26" s="515" t="s">
        <v>320</v>
      </c>
      <c r="B26" s="427" t="s">
        <v>148</v>
      </c>
      <c r="C26" s="520"/>
      <c r="D26" s="428"/>
      <c r="E26" s="428"/>
      <c r="F26" s="428"/>
      <c r="G26" s="428"/>
      <c r="H26" s="428"/>
      <c r="I26" s="429">
        <f>'6.b.sz.melléklet'!B10+'6.b.sz.melléklet'!B11+'6.b.sz.melléklet'!B16+'6.b.sz.melléklet'!B17+'6.b.sz.melléklet'!B18+'6.b.sz.melléklet'!B12+'6.b.sz.melléklet'!B19+'6.b.sz.melléklet'!B20+'6.b.sz.melléklet'!B21+'6.b.sz.melléklet'!B22+'6.b.sz.melléklet'!B23</f>
        <v>22637</v>
      </c>
      <c r="J26" s="429"/>
      <c r="K26" s="429"/>
      <c r="L26" s="429"/>
      <c r="M26" s="429"/>
      <c r="N26" s="514">
        <f t="shared" si="0"/>
        <v>22637</v>
      </c>
    </row>
    <row r="27" spans="1:14" s="110" customFormat="1" ht="25.5">
      <c r="A27" s="509" t="s">
        <v>321</v>
      </c>
      <c r="B27" s="427" t="s">
        <v>322</v>
      </c>
      <c r="C27" s="522"/>
      <c r="D27" s="430"/>
      <c r="E27" s="430"/>
      <c r="F27" s="430"/>
      <c r="G27" s="430"/>
      <c r="H27" s="430"/>
      <c r="I27" s="429"/>
      <c r="J27" s="429">
        <f>SUM('6.b.sz.melléklet'!B24)</f>
        <v>1750</v>
      </c>
      <c r="K27" s="429"/>
      <c r="L27" s="429"/>
      <c r="M27" s="429"/>
      <c r="N27" s="514">
        <f t="shared" si="0"/>
        <v>1750</v>
      </c>
    </row>
    <row r="28" spans="1:14" s="110" customFormat="1">
      <c r="A28" s="515" t="s">
        <v>333</v>
      </c>
      <c r="B28" s="427" t="s">
        <v>334</v>
      </c>
      <c r="C28" s="520"/>
      <c r="D28" s="428"/>
      <c r="E28" s="428">
        <v>200</v>
      </c>
      <c r="F28" s="428"/>
      <c r="G28" s="428"/>
      <c r="H28" s="428">
        <v>100</v>
      </c>
      <c r="I28" s="429"/>
      <c r="J28" s="429"/>
      <c r="K28" s="429"/>
      <c r="L28" s="429"/>
      <c r="M28" s="429"/>
      <c r="N28" s="514">
        <f t="shared" si="0"/>
        <v>300</v>
      </c>
    </row>
    <row r="29" spans="1:14" s="110" customFormat="1">
      <c r="A29" s="515" t="s">
        <v>337</v>
      </c>
      <c r="B29" s="427" t="s">
        <v>338</v>
      </c>
      <c r="C29" s="520">
        <v>500</v>
      </c>
      <c r="D29" s="428">
        <v>256</v>
      </c>
      <c r="E29" s="428">
        <v>255</v>
      </c>
      <c r="F29" s="428"/>
      <c r="G29" s="428"/>
      <c r="H29" s="428">
        <v>45</v>
      </c>
      <c r="I29" s="429"/>
      <c r="J29" s="429"/>
      <c r="K29" s="429"/>
      <c r="L29" s="429"/>
      <c r="M29" s="429"/>
      <c r="N29" s="514">
        <f t="shared" si="0"/>
        <v>1056</v>
      </c>
    </row>
    <row r="30" spans="1:14" s="110" customFormat="1">
      <c r="A30" s="515" t="s">
        <v>335</v>
      </c>
      <c r="B30" s="427" t="s">
        <v>336</v>
      </c>
      <c r="C30" s="520"/>
      <c r="D30" s="428"/>
      <c r="E30" s="428">
        <v>250</v>
      </c>
      <c r="F30" s="428"/>
      <c r="G30" s="428"/>
      <c r="H30" s="428">
        <v>150</v>
      </c>
      <c r="I30" s="429"/>
      <c r="J30" s="429"/>
      <c r="K30" s="429"/>
      <c r="L30" s="429"/>
      <c r="M30" s="429"/>
      <c r="N30" s="514">
        <f t="shared" si="0"/>
        <v>400</v>
      </c>
    </row>
    <row r="31" spans="1:14" s="110" customFormat="1" ht="15.75" customHeight="1">
      <c r="A31" s="508" t="s">
        <v>441</v>
      </c>
      <c r="B31" s="427" t="s">
        <v>448</v>
      </c>
      <c r="C31" s="520"/>
      <c r="D31" s="428"/>
      <c r="E31" s="428">
        <v>29571</v>
      </c>
      <c r="F31" s="428"/>
      <c r="G31" s="428"/>
      <c r="H31" s="428"/>
      <c r="I31" s="429"/>
      <c r="J31" s="429"/>
      <c r="K31" s="429"/>
      <c r="L31" s="429"/>
      <c r="M31" s="429"/>
      <c r="N31" s="514">
        <f t="shared" si="0"/>
        <v>29571</v>
      </c>
    </row>
    <row r="32" spans="1:14" s="110" customFormat="1" ht="15.75" customHeight="1">
      <c r="A32" s="508" t="s">
        <v>304</v>
      </c>
      <c r="B32" s="427" t="s">
        <v>126</v>
      </c>
      <c r="C32" s="520">
        <v>360</v>
      </c>
      <c r="D32" s="428">
        <v>97</v>
      </c>
      <c r="E32" s="428">
        <v>1180</v>
      </c>
      <c r="F32" s="428"/>
      <c r="G32" s="428"/>
      <c r="H32" s="428"/>
      <c r="I32" s="429"/>
      <c r="J32" s="429"/>
      <c r="K32" s="429"/>
      <c r="L32" s="429"/>
      <c r="M32" s="429"/>
      <c r="N32" s="514">
        <f t="shared" si="0"/>
        <v>1637</v>
      </c>
    </row>
    <row r="33" spans="1:16" s="110" customFormat="1" ht="15.75" customHeight="1">
      <c r="A33" s="508" t="s">
        <v>305</v>
      </c>
      <c r="B33" s="427" t="s">
        <v>306</v>
      </c>
      <c r="C33" s="520"/>
      <c r="D33" s="428"/>
      <c r="E33" s="428"/>
      <c r="F33" s="428">
        <v>18300</v>
      </c>
      <c r="G33" s="428"/>
      <c r="H33" s="428"/>
      <c r="I33" s="429"/>
      <c r="J33" s="429"/>
      <c r="K33" s="429"/>
      <c r="L33" s="429"/>
      <c r="M33" s="429"/>
      <c r="N33" s="514">
        <f t="shared" si="0"/>
        <v>18300</v>
      </c>
    </row>
    <row r="34" spans="1:16" s="110" customFormat="1" ht="24" customHeight="1">
      <c r="A34" s="508" t="s">
        <v>307</v>
      </c>
      <c r="B34" s="427" t="s">
        <v>308</v>
      </c>
      <c r="C34" s="520"/>
      <c r="D34" s="428"/>
      <c r="E34" s="428"/>
      <c r="F34" s="428">
        <v>400</v>
      </c>
      <c r="G34" s="428"/>
      <c r="H34" s="428"/>
      <c r="I34" s="429"/>
      <c r="J34" s="429"/>
      <c r="K34" s="429"/>
      <c r="L34" s="429"/>
      <c r="M34" s="429"/>
      <c r="N34" s="514">
        <f t="shared" si="0"/>
        <v>400</v>
      </c>
    </row>
    <row r="35" spans="1:16" s="110" customFormat="1" ht="15.75" customHeight="1">
      <c r="A35" s="508" t="s">
        <v>309</v>
      </c>
      <c r="B35" s="427" t="s">
        <v>310</v>
      </c>
      <c r="C35" s="520"/>
      <c r="D35" s="428"/>
      <c r="E35" s="428"/>
      <c r="F35" s="428">
        <v>5250</v>
      </c>
      <c r="G35" s="428"/>
      <c r="H35" s="428"/>
      <c r="I35" s="429"/>
      <c r="J35" s="429"/>
      <c r="K35" s="429"/>
      <c r="L35" s="429"/>
      <c r="M35" s="429"/>
      <c r="N35" s="514">
        <f t="shared" si="0"/>
        <v>5250</v>
      </c>
    </row>
    <row r="36" spans="1:16" s="110" customFormat="1" ht="15.75" customHeight="1">
      <c r="A36" s="508" t="s">
        <v>311</v>
      </c>
      <c r="B36" s="427" t="s">
        <v>79</v>
      </c>
      <c r="C36" s="520"/>
      <c r="D36" s="428"/>
      <c r="E36" s="428"/>
      <c r="F36" s="428">
        <v>3800</v>
      </c>
      <c r="G36" s="428"/>
      <c r="H36" s="428"/>
      <c r="I36" s="429"/>
      <c r="J36" s="429"/>
      <c r="K36" s="429"/>
      <c r="L36" s="429"/>
      <c r="M36" s="429"/>
      <c r="N36" s="514">
        <f t="shared" si="0"/>
        <v>3800</v>
      </c>
    </row>
    <row r="37" spans="1:16" s="110" customFormat="1" ht="22.5" customHeight="1">
      <c r="A37" s="508" t="s">
        <v>312</v>
      </c>
      <c r="B37" s="427" t="s">
        <v>313</v>
      </c>
      <c r="C37" s="520"/>
      <c r="D37" s="428"/>
      <c r="E37" s="428"/>
      <c r="F37" s="428">
        <v>16500</v>
      </c>
      <c r="G37" s="428"/>
      <c r="H37" s="428"/>
      <c r="I37" s="429"/>
      <c r="J37" s="429"/>
      <c r="K37" s="429"/>
      <c r="L37" s="429"/>
      <c r="M37" s="429"/>
      <c r="N37" s="514">
        <f t="shared" si="0"/>
        <v>16500</v>
      </c>
    </row>
    <row r="38" spans="1:16" s="110" customFormat="1">
      <c r="A38" s="508" t="s">
        <v>318</v>
      </c>
      <c r="B38" s="427" t="s">
        <v>121</v>
      </c>
      <c r="C38" s="522"/>
      <c r="D38" s="430"/>
      <c r="E38" s="430"/>
      <c r="F38" s="430"/>
      <c r="G38" s="430"/>
      <c r="H38" s="430"/>
      <c r="I38" s="429"/>
      <c r="J38" s="429"/>
      <c r="K38" s="429"/>
      <c r="L38" s="429"/>
      <c r="M38" s="429">
        <v>100000</v>
      </c>
      <c r="N38" s="514">
        <f t="shared" si="0"/>
        <v>100000</v>
      </c>
    </row>
    <row r="39" spans="1:16" s="110" customFormat="1">
      <c r="A39" s="508" t="s">
        <v>319</v>
      </c>
      <c r="B39" s="427" t="s">
        <v>91</v>
      </c>
      <c r="C39" s="522"/>
      <c r="D39" s="430"/>
      <c r="E39" s="430"/>
      <c r="F39" s="430"/>
      <c r="G39" s="430"/>
      <c r="H39" s="430"/>
      <c r="I39" s="429"/>
      <c r="J39" s="429"/>
      <c r="K39" s="429">
        <f>'5. sz.melléklet'!D46-'6. sz.melléklet'!C41-'6. sz.melléklet'!D41-'6. sz.melléklet'!E41-'6. sz.melléklet'!F41-'6. sz.melléklet'!G41-'6. sz.melléklet'!H41-'6. sz.melléklet'!I41-'6. sz.melléklet'!J41-L41-M41</f>
        <v>76506</v>
      </c>
      <c r="L39" s="429">
        <f>8000+80000+29000+6350+400+15000+1000+5000+23000</f>
        <v>167750</v>
      </c>
      <c r="M39" s="429"/>
      <c r="N39" s="514">
        <f t="shared" si="0"/>
        <v>244256</v>
      </c>
    </row>
    <row r="40" spans="1:16" s="110" customFormat="1" ht="13.5" thickBot="1">
      <c r="A40" s="508"/>
      <c r="B40" s="427"/>
      <c r="C40" s="522"/>
      <c r="D40" s="430"/>
      <c r="E40" s="430"/>
      <c r="F40" s="430"/>
      <c r="G40" s="430"/>
      <c r="H40" s="430"/>
      <c r="I40" s="429"/>
      <c r="J40" s="429"/>
      <c r="K40" s="429"/>
      <c r="L40" s="429"/>
      <c r="M40" s="429"/>
      <c r="N40" s="514">
        <f t="shared" si="0"/>
        <v>0</v>
      </c>
    </row>
    <row r="41" spans="1:16" s="110" customFormat="1" ht="13.5" thickBot="1">
      <c r="A41" s="510"/>
      <c r="B41" s="432"/>
      <c r="C41" s="433">
        <f t="shared" ref="C41:I41" si="1">SUM(C5:C40)</f>
        <v>27720</v>
      </c>
      <c r="D41" s="433">
        <f t="shared" si="1"/>
        <v>9179</v>
      </c>
      <c r="E41" s="433">
        <f t="shared" si="1"/>
        <v>162370</v>
      </c>
      <c r="F41" s="433">
        <f t="shared" si="1"/>
        <v>44250</v>
      </c>
      <c r="G41" s="433">
        <f t="shared" si="1"/>
        <v>144218</v>
      </c>
      <c r="H41" s="433">
        <f t="shared" si="1"/>
        <v>35785</v>
      </c>
      <c r="I41" s="433">
        <f t="shared" si="1"/>
        <v>31622</v>
      </c>
      <c r="J41" s="433">
        <f>SUM(J5:J39)</f>
        <v>1750</v>
      </c>
      <c r="K41" s="433">
        <f>SUM(K5:K40)</f>
        <v>76506</v>
      </c>
      <c r="L41" s="433">
        <f>SUM(L5:L40)</f>
        <v>167750</v>
      </c>
      <c r="M41" s="433">
        <f>SUM(M5:M40)</f>
        <v>459414</v>
      </c>
      <c r="N41" s="434">
        <f>SUM(N5:N40)</f>
        <v>1160564</v>
      </c>
      <c r="O41" s="516"/>
      <c r="P41" s="435"/>
    </row>
    <row r="42" spans="1:16" s="110" customFormat="1">
      <c r="A42" s="511"/>
      <c r="C42" s="435"/>
      <c r="D42" s="435"/>
      <c r="E42" s="435"/>
      <c r="F42" s="435"/>
      <c r="G42" s="435"/>
      <c r="H42" s="435"/>
      <c r="I42" s="435"/>
      <c r="J42" s="435"/>
      <c r="K42" s="435"/>
      <c r="L42" s="435"/>
      <c r="M42" s="435"/>
      <c r="N42" s="435"/>
    </row>
    <row r="43" spans="1:16"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</row>
    <row r="44" spans="1:16">
      <c r="C44" s="786"/>
      <c r="D44" s="786"/>
      <c r="E44" s="786"/>
      <c r="F44" s="786"/>
      <c r="G44" s="786"/>
      <c r="H44" s="786"/>
      <c r="I44" s="786"/>
      <c r="J44" s="786"/>
      <c r="K44" s="786"/>
      <c r="L44" s="786"/>
      <c r="M44" s="786"/>
      <c r="N44" s="786"/>
    </row>
    <row r="45" spans="1:16">
      <c r="C45" s="786"/>
      <c r="D45" s="786"/>
      <c r="E45" s="786"/>
      <c r="F45" s="786"/>
      <c r="G45" s="786"/>
      <c r="H45" s="786"/>
      <c r="I45" s="786"/>
      <c r="J45" s="786"/>
      <c r="K45" s="786"/>
      <c r="L45" s="786"/>
      <c r="M45" s="786"/>
      <c r="N45" s="786"/>
    </row>
    <row r="46" spans="1:16">
      <c r="C46" s="786"/>
      <c r="D46" s="786"/>
      <c r="E46" s="786"/>
      <c r="F46" s="786"/>
      <c r="G46" s="786"/>
      <c r="H46" s="786"/>
      <c r="I46" s="786"/>
      <c r="J46" s="786"/>
      <c r="K46" s="786"/>
      <c r="L46" s="786"/>
      <c r="M46" s="786"/>
      <c r="N46" s="786"/>
    </row>
    <row r="47" spans="1:16">
      <c r="C47" s="786"/>
      <c r="D47" s="786"/>
      <c r="E47" s="786"/>
      <c r="F47" s="786"/>
      <c r="G47" s="786"/>
      <c r="H47" s="786"/>
      <c r="I47" s="786"/>
      <c r="J47" s="786"/>
      <c r="K47" s="786"/>
      <c r="L47" s="786"/>
      <c r="M47" s="786"/>
      <c r="N47" s="786"/>
    </row>
    <row r="48" spans="1:16">
      <c r="C48" s="786"/>
      <c r="D48" s="786"/>
      <c r="E48" s="786"/>
      <c r="F48" s="786"/>
      <c r="G48" s="786"/>
      <c r="H48" s="786"/>
      <c r="I48" s="786"/>
      <c r="J48" s="786"/>
      <c r="K48" s="786"/>
      <c r="L48" s="786"/>
      <c r="M48" s="786"/>
      <c r="N48" s="786"/>
    </row>
    <row r="49" spans="3:14">
      <c r="C49" s="786"/>
      <c r="D49" s="786"/>
      <c r="E49" s="786"/>
      <c r="F49" s="786"/>
      <c r="G49" s="786"/>
      <c r="H49" s="786"/>
      <c r="I49" s="786"/>
      <c r="J49" s="786"/>
      <c r="K49" s="786"/>
      <c r="L49" s="786"/>
      <c r="M49" s="786"/>
      <c r="N49" s="786"/>
    </row>
    <row r="50" spans="3:14">
      <c r="C50" s="786"/>
      <c r="D50" s="786"/>
      <c r="E50" s="786"/>
      <c r="F50" s="786"/>
      <c r="G50" s="786"/>
      <c r="H50" s="786"/>
      <c r="I50" s="786"/>
      <c r="J50" s="786"/>
      <c r="K50" s="786"/>
      <c r="L50" s="786"/>
      <c r="M50" s="786"/>
      <c r="N50" s="786"/>
    </row>
    <row r="51" spans="3:14"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</row>
    <row r="52" spans="3:14">
      <c r="C52" s="786"/>
      <c r="D52" s="786"/>
      <c r="E52" s="786"/>
      <c r="F52" s="786"/>
      <c r="G52" s="786"/>
      <c r="H52" s="786"/>
      <c r="I52" s="786"/>
      <c r="J52" s="786"/>
      <c r="K52" s="786"/>
      <c r="L52" s="786"/>
      <c r="M52" s="786"/>
      <c r="N52" s="786"/>
    </row>
    <row r="53" spans="3:14">
      <c r="C53" s="786"/>
      <c r="D53" s="786"/>
      <c r="E53" s="786"/>
      <c r="F53" s="786"/>
      <c r="G53" s="786"/>
      <c r="H53" s="786"/>
      <c r="I53" s="786"/>
      <c r="J53" s="786"/>
      <c r="K53" s="786"/>
      <c r="L53" s="786"/>
      <c r="M53" s="786"/>
      <c r="N53" s="786"/>
    </row>
    <row r="54" spans="3:14">
      <c r="C54" s="786"/>
      <c r="D54" s="786"/>
      <c r="E54" s="786"/>
      <c r="F54" s="786"/>
      <c r="G54" s="786"/>
      <c r="H54" s="786"/>
      <c r="I54" s="786"/>
      <c r="J54" s="786"/>
      <c r="K54" s="786"/>
      <c r="L54" s="786"/>
      <c r="M54" s="786"/>
      <c r="N54" s="786"/>
    </row>
    <row r="55" spans="3:14">
      <c r="C55" s="786"/>
      <c r="D55" s="786"/>
      <c r="E55" s="786"/>
      <c r="F55" s="786"/>
      <c r="G55" s="786"/>
      <c r="H55" s="786"/>
      <c r="I55" s="786"/>
      <c r="J55" s="786"/>
      <c r="K55" s="786"/>
      <c r="L55" s="786"/>
      <c r="M55" s="786"/>
      <c r="N55" s="786"/>
    </row>
    <row r="56" spans="3:14">
      <c r="C56" s="786"/>
      <c r="D56" s="786"/>
      <c r="E56" s="786"/>
      <c r="F56" s="786"/>
      <c r="G56" s="786"/>
      <c r="H56" s="786"/>
      <c r="I56" s="786"/>
      <c r="J56" s="786"/>
      <c r="K56" s="786"/>
      <c r="L56" s="786"/>
      <c r="M56" s="786"/>
      <c r="N56" s="786"/>
    </row>
    <row r="57" spans="3:14">
      <c r="C57" s="786"/>
      <c r="D57" s="786"/>
      <c r="E57" s="786"/>
      <c r="F57" s="786"/>
      <c r="G57" s="786"/>
      <c r="H57" s="786"/>
      <c r="I57" s="786"/>
      <c r="J57" s="786"/>
      <c r="K57" s="786"/>
      <c r="L57" s="786"/>
      <c r="M57" s="786"/>
      <c r="N57" s="786"/>
    </row>
    <row r="58" spans="3:14">
      <c r="C58" s="786"/>
      <c r="D58" s="786"/>
      <c r="E58" s="786"/>
      <c r="F58" s="786"/>
      <c r="G58" s="786"/>
      <c r="H58" s="786"/>
      <c r="I58" s="786"/>
      <c r="J58" s="786"/>
      <c r="K58" s="786"/>
      <c r="L58" s="786"/>
      <c r="M58" s="786"/>
      <c r="N58" s="786"/>
    </row>
    <row r="59" spans="3:14"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</row>
    <row r="60" spans="3:14">
      <c r="C60" s="786"/>
      <c r="D60" s="786"/>
      <c r="E60" s="786"/>
      <c r="F60" s="786"/>
      <c r="G60" s="786"/>
      <c r="H60" s="786"/>
      <c r="I60" s="786"/>
      <c r="J60" s="786"/>
      <c r="K60" s="786"/>
      <c r="L60" s="786"/>
      <c r="M60" s="786"/>
      <c r="N60" s="786"/>
    </row>
    <row r="61" spans="3:14">
      <c r="C61" s="786"/>
      <c r="D61" s="786"/>
      <c r="E61" s="786"/>
      <c r="F61" s="786"/>
      <c r="G61" s="786"/>
      <c r="H61" s="786"/>
      <c r="I61" s="786"/>
      <c r="J61" s="786"/>
      <c r="K61" s="786"/>
      <c r="L61" s="786"/>
      <c r="M61" s="786"/>
      <c r="N61" s="786"/>
    </row>
    <row r="62" spans="3:14">
      <c r="C62" s="786"/>
      <c r="D62" s="786"/>
      <c r="E62" s="786"/>
      <c r="F62" s="786"/>
      <c r="G62" s="786"/>
      <c r="H62" s="786"/>
      <c r="I62" s="786"/>
      <c r="J62" s="786"/>
      <c r="K62" s="786"/>
      <c r="L62" s="786"/>
      <c r="M62" s="786"/>
      <c r="N62" s="786"/>
    </row>
    <row r="63" spans="3:14">
      <c r="C63" s="786"/>
      <c r="D63" s="786"/>
      <c r="E63" s="786"/>
      <c r="F63" s="786"/>
      <c r="G63" s="786"/>
      <c r="H63" s="786"/>
      <c r="I63" s="786"/>
      <c r="J63" s="786"/>
      <c r="K63" s="786"/>
      <c r="L63" s="786"/>
      <c r="M63" s="786"/>
      <c r="N63" s="786"/>
    </row>
    <row r="64" spans="3:14"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N64" s="786"/>
    </row>
    <row r="65" spans="3:14">
      <c r="C65" s="786"/>
      <c r="D65" s="786"/>
      <c r="E65" s="786"/>
      <c r="F65" s="786"/>
      <c r="G65" s="786"/>
      <c r="H65" s="786"/>
      <c r="I65" s="786"/>
      <c r="J65" s="786"/>
      <c r="K65" s="786"/>
      <c r="L65" s="786"/>
      <c r="M65" s="786"/>
      <c r="N65" s="786"/>
    </row>
    <row r="66" spans="3:14" ht="15" customHeight="1"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6"/>
    </row>
    <row r="67" spans="3:14" ht="15" customHeight="1"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</row>
    <row r="68" spans="3:14" ht="15" customHeight="1">
      <c r="C68" s="786"/>
      <c r="D68" s="786"/>
      <c r="E68" s="786"/>
      <c r="F68" s="786"/>
      <c r="G68" s="786"/>
      <c r="H68" s="786"/>
      <c r="I68" s="786"/>
      <c r="J68" s="786"/>
      <c r="K68" s="786"/>
      <c r="L68" s="786"/>
      <c r="M68" s="786"/>
      <c r="N68" s="786"/>
    </row>
    <row r="69" spans="3:14" ht="15" customHeight="1"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N69" s="786"/>
    </row>
    <row r="70" spans="3:14" ht="15" customHeight="1"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  <row r="71" spans="3:14" ht="15" customHeight="1">
      <c r="C71" s="786"/>
      <c r="D71" s="786"/>
      <c r="E71" s="786"/>
      <c r="F71" s="786"/>
      <c r="G71" s="786"/>
      <c r="H71" s="786"/>
      <c r="I71" s="786"/>
      <c r="J71" s="786"/>
      <c r="K71" s="786"/>
      <c r="L71" s="786"/>
      <c r="M71" s="786"/>
      <c r="N71" s="786"/>
    </row>
    <row r="72" spans="3:14" ht="15" customHeight="1"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</row>
    <row r="73" spans="3:14" ht="15" customHeight="1"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</row>
    <row r="74" spans="3:14" ht="15" customHeight="1">
      <c r="C74" s="786"/>
      <c r="D74" s="786"/>
      <c r="E74" s="786"/>
      <c r="F74" s="786"/>
      <c r="G74" s="786"/>
      <c r="H74" s="786"/>
      <c r="I74" s="786"/>
      <c r="J74" s="786"/>
      <c r="K74" s="786"/>
      <c r="L74" s="786"/>
      <c r="M74" s="786"/>
      <c r="N74" s="786"/>
    </row>
    <row r="75" spans="3:14" ht="15" customHeight="1">
      <c r="C75" s="786"/>
      <c r="D75" s="786"/>
      <c r="E75" s="786"/>
      <c r="F75" s="786"/>
      <c r="G75" s="786"/>
      <c r="H75" s="786"/>
      <c r="I75" s="786"/>
      <c r="J75" s="786"/>
      <c r="K75" s="786"/>
      <c r="L75" s="786"/>
      <c r="M75" s="786"/>
      <c r="N75" s="786"/>
    </row>
    <row r="76" spans="3:14" ht="15" customHeight="1"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</row>
    <row r="77" spans="3:14" ht="15" customHeight="1"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</row>
    <row r="78" spans="3:14" ht="15" customHeight="1">
      <c r="C78" s="786"/>
      <c r="D78" s="786"/>
      <c r="E78" s="786"/>
      <c r="F78" s="786"/>
      <c r="G78" s="786"/>
      <c r="H78" s="786"/>
      <c r="I78" s="786"/>
      <c r="J78" s="786"/>
      <c r="K78" s="786"/>
      <c r="L78" s="786"/>
      <c r="M78" s="786"/>
      <c r="N78" s="786"/>
    </row>
    <row r="79" spans="3:14" ht="15" customHeight="1">
      <c r="C79" s="786"/>
      <c r="D79" s="786"/>
      <c r="E79" s="786"/>
      <c r="F79" s="786"/>
      <c r="G79" s="786"/>
      <c r="H79" s="786"/>
      <c r="I79" s="786"/>
      <c r="J79" s="786"/>
      <c r="K79" s="786"/>
      <c r="L79" s="786"/>
      <c r="M79" s="786"/>
      <c r="N79" s="786"/>
    </row>
    <row r="80" spans="3:14" ht="15" customHeight="1"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</row>
    <row r="81" spans="3:14" ht="15" customHeight="1"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786"/>
      <c r="N81" s="786"/>
    </row>
    <row r="82" spans="3:14" ht="15" customHeight="1">
      <c r="C82" s="786"/>
      <c r="D82" s="786"/>
      <c r="E82" s="786"/>
      <c r="F82" s="786"/>
      <c r="G82" s="786"/>
      <c r="H82" s="786"/>
      <c r="I82" s="786"/>
      <c r="J82" s="786"/>
      <c r="K82" s="786"/>
      <c r="L82" s="786"/>
      <c r="M82" s="786"/>
      <c r="N82" s="786"/>
    </row>
    <row r="83" spans="3:14" ht="15" customHeight="1">
      <c r="C83" s="786"/>
      <c r="D83" s="786"/>
      <c r="E83" s="786"/>
      <c r="F83" s="786"/>
      <c r="G83" s="786"/>
      <c r="H83" s="786"/>
      <c r="I83" s="786"/>
      <c r="J83" s="786"/>
      <c r="K83" s="786"/>
      <c r="L83" s="786"/>
      <c r="M83" s="786"/>
      <c r="N83" s="786"/>
    </row>
    <row r="84" spans="3:14" ht="15" customHeight="1">
      <c r="C84" s="786"/>
      <c r="D84" s="786"/>
      <c r="E84" s="786"/>
      <c r="F84" s="786"/>
      <c r="G84" s="786"/>
      <c r="H84" s="786"/>
      <c r="I84" s="786"/>
      <c r="J84" s="786"/>
      <c r="K84" s="786"/>
      <c r="L84" s="786"/>
      <c r="M84" s="786"/>
      <c r="N84" s="786"/>
    </row>
    <row r="85" spans="3:14" ht="15" customHeight="1">
      <c r="C85" s="786"/>
      <c r="D85" s="786"/>
      <c r="E85" s="786"/>
      <c r="F85" s="786"/>
      <c r="G85" s="786"/>
      <c r="H85" s="786"/>
      <c r="I85" s="786"/>
      <c r="J85" s="786"/>
      <c r="K85" s="786"/>
      <c r="L85" s="786"/>
      <c r="M85" s="786"/>
      <c r="N85" s="786"/>
    </row>
    <row r="86" spans="3:14" ht="15" customHeight="1">
      <c r="C86" s="786"/>
      <c r="D86" s="786"/>
      <c r="E86" s="786"/>
      <c r="F86" s="786"/>
      <c r="G86" s="786"/>
      <c r="H86" s="786"/>
      <c r="I86" s="786"/>
      <c r="J86" s="786"/>
      <c r="K86" s="786"/>
      <c r="L86" s="786"/>
      <c r="M86" s="786"/>
      <c r="N86" s="786"/>
    </row>
    <row r="87" spans="3:14" ht="15" customHeight="1">
      <c r="C87" s="786"/>
      <c r="D87" s="786"/>
      <c r="E87" s="786"/>
      <c r="F87" s="786"/>
      <c r="G87" s="786"/>
      <c r="H87" s="786"/>
      <c r="I87" s="786"/>
      <c r="J87" s="786"/>
      <c r="K87" s="786"/>
      <c r="L87" s="786"/>
      <c r="M87" s="786"/>
      <c r="N87" s="786"/>
    </row>
    <row r="88" spans="3:14" ht="15" customHeight="1">
      <c r="C88" s="786"/>
      <c r="D88" s="786"/>
      <c r="E88" s="786"/>
      <c r="F88" s="786"/>
      <c r="G88" s="786"/>
      <c r="H88" s="786"/>
      <c r="I88" s="786"/>
      <c r="J88" s="786"/>
      <c r="K88" s="786"/>
      <c r="L88" s="786"/>
      <c r="M88" s="786"/>
      <c r="N88" s="786"/>
    </row>
    <row r="89" spans="3:14" ht="15" customHeight="1">
      <c r="C89" s="786"/>
      <c r="D89" s="786"/>
      <c r="E89" s="786"/>
      <c r="F89" s="786"/>
      <c r="G89" s="786"/>
      <c r="H89" s="786"/>
      <c r="I89" s="786"/>
      <c r="J89" s="786"/>
      <c r="K89" s="786"/>
      <c r="L89" s="786"/>
      <c r="M89" s="786"/>
      <c r="N89" s="786"/>
    </row>
    <row r="90" spans="3:14" ht="15" customHeight="1">
      <c r="C90" s="786"/>
      <c r="D90" s="786"/>
      <c r="E90" s="786"/>
      <c r="F90" s="786"/>
      <c r="G90" s="786"/>
      <c r="H90" s="786"/>
      <c r="I90" s="786"/>
      <c r="J90" s="786"/>
      <c r="K90" s="786"/>
      <c r="L90" s="786"/>
      <c r="M90" s="786"/>
      <c r="N90" s="786"/>
    </row>
    <row r="91" spans="3:14" ht="15" customHeight="1">
      <c r="C91" s="786"/>
      <c r="D91" s="786"/>
      <c r="E91" s="786"/>
      <c r="F91" s="786"/>
      <c r="G91" s="786"/>
      <c r="H91" s="786"/>
      <c r="I91" s="786"/>
      <c r="J91" s="786"/>
      <c r="K91" s="786"/>
      <c r="L91" s="786"/>
      <c r="M91" s="786"/>
      <c r="N91" s="786"/>
    </row>
    <row r="92" spans="3:14" ht="15" customHeight="1">
      <c r="C92" s="786"/>
      <c r="D92" s="786"/>
      <c r="E92" s="786"/>
      <c r="F92" s="786"/>
      <c r="G92" s="786"/>
      <c r="H92" s="786"/>
      <c r="I92" s="786"/>
      <c r="J92" s="786"/>
      <c r="K92" s="786"/>
      <c r="L92" s="786"/>
      <c r="M92" s="786"/>
      <c r="N92" s="786"/>
    </row>
    <row r="93" spans="3:14" ht="15" customHeight="1">
      <c r="C93" s="786"/>
      <c r="D93" s="786"/>
      <c r="E93" s="786"/>
      <c r="F93" s="786"/>
      <c r="G93" s="786"/>
      <c r="H93" s="786"/>
      <c r="I93" s="786"/>
      <c r="J93" s="786"/>
      <c r="K93" s="786"/>
      <c r="L93" s="786"/>
      <c r="M93" s="786"/>
      <c r="N93" s="786"/>
    </row>
    <row r="94" spans="3:14" ht="15" customHeight="1">
      <c r="C94" s="786"/>
      <c r="D94" s="786"/>
      <c r="E94" s="786"/>
      <c r="F94" s="786"/>
      <c r="G94" s="786"/>
      <c r="H94" s="786"/>
      <c r="I94" s="786"/>
      <c r="J94" s="786"/>
      <c r="K94" s="786"/>
      <c r="L94" s="786"/>
      <c r="M94" s="786"/>
      <c r="N94" s="786"/>
    </row>
    <row r="95" spans="3:14" ht="15" customHeight="1">
      <c r="C95" s="786"/>
      <c r="D95" s="786"/>
      <c r="E95" s="786"/>
      <c r="F95" s="786"/>
      <c r="G95" s="786"/>
      <c r="H95" s="786"/>
      <c r="I95" s="786"/>
      <c r="J95" s="786"/>
      <c r="K95" s="786"/>
      <c r="L95" s="786"/>
      <c r="M95" s="786"/>
      <c r="N95" s="786"/>
    </row>
    <row r="96" spans="3:14" ht="15" customHeight="1">
      <c r="C96" s="786"/>
      <c r="D96" s="786"/>
      <c r="E96" s="786"/>
      <c r="F96" s="786"/>
      <c r="G96" s="786"/>
      <c r="H96" s="786"/>
      <c r="I96" s="786"/>
      <c r="J96" s="786"/>
      <c r="K96" s="786"/>
      <c r="L96" s="786"/>
      <c r="M96" s="786"/>
      <c r="N96" s="786"/>
    </row>
    <row r="97" spans="3:14" ht="15" customHeight="1">
      <c r="C97" s="786"/>
      <c r="D97" s="786"/>
      <c r="E97" s="786"/>
      <c r="F97" s="786"/>
      <c r="G97" s="786"/>
      <c r="H97" s="786"/>
      <c r="I97" s="786"/>
      <c r="J97" s="786"/>
      <c r="K97" s="786"/>
      <c r="L97" s="786"/>
      <c r="M97" s="786"/>
      <c r="N97" s="786"/>
    </row>
    <row r="98" spans="3:14" ht="15" customHeight="1">
      <c r="C98" s="786"/>
      <c r="D98" s="786"/>
      <c r="E98" s="786"/>
      <c r="F98" s="786"/>
      <c r="G98" s="786"/>
      <c r="H98" s="786"/>
      <c r="I98" s="786"/>
      <c r="J98" s="786"/>
      <c r="K98" s="786"/>
      <c r="L98" s="786"/>
      <c r="M98" s="786"/>
      <c r="N98" s="786"/>
    </row>
    <row r="99" spans="3:14" ht="15" customHeight="1">
      <c r="C99" s="786"/>
      <c r="D99" s="786"/>
      <c r="E99" s="786"/>
      <c r="F99" s="786"/>
      <c r="G99" s="786"/>
      <c r="H99" s="786"/>
      <c r="I99" s="786"/>
      <c r="J99" s="786"/>
      <c r="K99" s="786"/>
      <c r="L99" s="786"/>
      <c r="M99" s="786"/>
      <c r="N99" s="786"/>
    </row>
    <row r="100" spans="3:14" ht="15" customHeight="1">
      <c r="C100" s="786"/>
      <c r="D100" s="786"/>
      <c r="E100" s="786"/>
      <c r="F100" s="786"/>
      <c r="G100" s="786"/>
      <c r="H100" s="786"/>
      <c r="I100" s="786"/>
      <c r="J100" s="786"/>
      <c r="K100" s="786"/>
      <c r="L100" s="786"/>
      <c r="M100" s="786"/>
      <c r="N100" s="786"/>
    </row>
    <row r="101" spans="3:14" ht="15" customHeight="1">
      <c r="C101" s="786"/>
      <c r="D101" s="786"/>
      <c r="E101" s="786"/>
      <c r="F101" s="786"/>
      <c r="G101" s="786"/>
      <c r="H101" s="786"/>
      <c r="I101" s="786"/>
      <c r="J101" s="786"/>
      <c r="K101" s="786"/>
      <c r="L101" s="786"/>
      <c r="M101" s="786"/>
      <c r="N101" s="786"/>
    </row>
    <row r="102" spans="3:14" ht="15" customHeight="1">
      <c r="C102" s="786"/>
      <c r="D102" s="786"/>
      <c r="E102" s="786"/>
      <c r="F102" s="786"/>
      <c r="G102" s="786"/>
      <c r="H102" s="786"/>
      <c r="I102" s="786"/>
      <c r="J102" s="786"/>
      <c r="K102" s="786"/>
      <c r="L102" s="786"/>
      <c r="M102" s="786"/>
      <c r="N102" s="786"/>
    </row>
    <row r="103" spans="3:14" ht="15" customHeight="1">
      <c r="C103" s="786"/>
      <c r="D103" s="786"/>
      <c r="E103" s="786"/>
      <c r="F103" s="786"/>
      <c r="G103" s="786"/>
      <c r="H103" s="786"/>
      <c r="I103" s="786"/>
      <c r="J103" s="786"/>
      <c r="K103" s="786"/>
      <c r="L103" s="786"/>
      <c r="M103" s="786"/>
      <c r="N103" s="786"/>
    </row>
    <row r="104" spans="3:14" ht="15" customHeight="1">
      <c r="C104" s="786"/>
      <c r="D104" s="786"/>
      <c r="E104" s="786"/>
      <c r="F104" s="786"/>
      <c r="G104" s="786"/>
      <c r="H104" s="786"/>
      <c r="I104" s="786"/>
      <c r="J104" s="786"/>
      <c r="K104" s="786"/>
      <c r="L104" s="786"/>
      <c r="M104" s="786"/>
      <c r="N104" s="786"/>
    </row>
    <row r="105" spans="3:14" ht="15" customHeight="1">
      <c r="C105" s="786"/>
      <c r="D105" s="786"/>
      <c r="E105" s="786"/>
      <c r="F105" s="786"/>
      <c r="G105" s="786"/>
      <c r="H105" s="786"/>
      <c r="I105" s="786"/>
      <c r="J105" s="786"/>
      <c r="K105" s="786"/>
      <c r="L105" s="786"/>
      <c r="M105" s="786"/>
      <c r="N105" s="786"/>
    </row>
    <row r="106" spans="3:14" ht="15" customHeight="1">
      <c r="C106" s="786"/>
      <c r="D106" s="786"/>
      <c r="E106" s="786"/>
      <c r="F106" s="786"/>
      <c r="G106" s="786"/>
      <c r="H106" s="786"/>
      <c r="I106" s="786"/>
      <c r="J106" s="786"/>
      <c r="K106" s="786"/>
      <c r="L106" s="786"/>
      <c r="M106" s="786"/>
      <c r="N106" s="786"/>
    </row>
    <row r="107" spans="3:14" ht="15" customHeight="1">
      <c r="C107" s="786"/>
      <c r="D107" s="786"/>
      <c r="E107" s="786"/>
      <c r="F107" s="786"/>
      <c r="G107" s="786"/>
      <c r="H107" s="786"/>
      <c r="I107" s="786"/>
      <c r="J107" s="786"/>
      <c r="K107" s="786"/>
      <c r="L107" s="786"/>
      <c r="M107" s="786"/>
      <c r="N107" s="786"/>
    </row>
    <row r="108" spans="3:14" ht="15" customHeight="1">
      <c r="C108" s="786"/>
      <c r="D108" s="786"/>
      <c r="E108" s="786"/>
      <c r="F108" s="786"/>
      <c r="G108" s="786"/>
      <c r="H108" s="786"/>
      <c r="I108" s="786"/>
      <c r="J108" s="786"/>
      <c r="K108" s="786"/>
      <c r="L108" s="786"/>
      <c r="M108" s="786"/>
      <c r="N108" s="786"/>
    </row>
    <row r="109" spans="3:14" ht="15" customHeight="1">
      <c r="C109" s="786"/>
      <c r="D109" s="786"/>
      <c r="E109" s="786"/>
      <c r="F109" s="786"/>
      <c r="G109" s="786"/>
      <c r="H109" s="786"/>
      <c r="I109" s="786"/>
      <c r="J109" s="786"/>
      <c r="K109" s="786"/>
      <c r="L109" s="786"/>
      <c r="M109" s="786"/>
      <c r="N109" s="786"/>
    </row>
    <row r="110" spans="3:14" ht="15" customHeight="1">
      <c r="C110" s="786"/>
      <c r="D110" s="786"/>
      <c r="E110" s="786"/>
      <c r="F110" s="786"/>
      <c r="G110" s="786"/>
      <c r="H110" s="786"/>
      <c r="I110" s="786"/>
      <c r="J110" s="786"/>
      <c r="K110" s="786"/>
      <c r="L110" s="786"/>
      <c r="M110" s="786"/>
      <c r="N110" s="786"/>
    </row>
    <row r="111" spans="3:14" ht="15" customHeight="1">
      <c r="C111" s="786"/>
      <c r="D111" s="786"/>
      <c r="E111" s="786"/>
      <c r="F111" s="786"/>
      <c r="G111" s="786"/>
      <c r="H111" s="786"/>
      <c r="I111" s="786"/>
      <c r="J111" s="786"/>
      <c r="K111" s="786"/>
      <c r="L111" s="786"/>
      <c r="M111" s="786"/>
      <c r="N111" s="786"/>
    </row>
    <row r="112" spans="3:14" ht="15" customHeight="1">
      <c r="C112" s="786"/>
      <c r="D112" s="786"/>
      <c r="E112" s="786"/>
      <c r="F112" s="786"/>
      <c r="G112" s="786"/>
      <c r="H112" s="786"/>
      <c r="I112" s="786"/>
      <c r="J112" s="786"/>
      <c r="K112" s="786"/>
      <c r="L112" s="786"/>
      <c r="M112" s="786"/>
      <c r="N112" s="786"/>
    </row>
    <row r="113" spans="3:14" ht="15" customHeight="1">
      <c r="C113" s="786"/>
      <c r="D113" s="786"/>
      <c r="E113" s="786"/>
      <c r="F113" s="786"/>
      <c r="G113" s="786"/>
      <c r="H113" s="786"/>
      <c r="I113" s="786"/>
      <c r="J113" s="786"/>
      <c r="K113" s="786"/>
      <c r="L113" s="786"/>
      <c r="M113" s="786"/>
      <c r="N113" s="786"/>
    </row>
    <row r="114" spans="3:14" ht="15" customHeight="1">
      <c r="C114" s="786"/>
      <c r="D114" s="786"/>
      <c r="E114" s="786"/>
      <c r="F114" s="786"/>
      <c r="G114" s="786"/>
      <c r="H114" s="786"/>
      <c r="I114" s="786"/>
      <c r="J114" s="786"/>
      <c r="K114" s="786"/>
      <c r="L114" s="786"/>
      <c r="M114" s="786"/>
      <c r="N114" s="786"/>
    </row>
    <row r="115" spans="3:14" ht="15" customHeight="1">
      <c r="C115" s="786"/>
      <c r="D115" s="786"/>
      <c r="E115" s="786"/>
      <c r="F115" s="786"/>
      <c r="G115" s="786"/>
      <c r="H115" s="786"/>
      <c r="I115" s="786"/>
      <c r="J115" s="786"/>
      <c r="K115" s="786"/>
      <c r="L115" s="786"/>
      <c r="M115" s="786"/>
      <c r="N115" s="786"/>
    </row>
    <row r="116" spans="3:14" ht="15" customHeight="1">
      <c r="C116" s="786"/>
      <c r="D116" s="786"/>
      <c r="E116" s="786"/>
      <c r="F116" s="786"/>
      <c r="G116" s="786"/>
      <c r="H116" s="786"/>
      <c r="I116" s="786"/>
      <c r="J116" s="786"/>
      <c r="K116" s="786"/>
      <c r="L116" s="786"/>
      <c r="M116" s="786"/>
      <c r="N116" s="786"/>
    </row>
    <row r="117" spans="3:14" ht="15" customHeight="1">
      <c r="C117" s="786"/>
      <c r="D117" s="786"/>
      <c r="E117" s="786"/>
      <c r="F117" s="786"/>
      <c r="G117" s="786"/>
      <c r="H117" s="786"/>
      <c r="I117" s="786"/>
      <c r="J117" s="786"/>
      <c r="K117" s="786"/>
      <c r="L117" s="786"/>
      <c r="M117" s="786"/>
      <c r="N117" s="786"/>
    </row>
    <row r="118" spans="3:14" ht="15" customHeight="1">
      <c r="C118" s="786"/>
      <c r="D118" s="786"/>
      <c r="E118" s="786"/>
      <c r="F118" s="786"/>
      <c r="G118" s="786"/>
      <c r="H118" s="786"/>
      <c r="I118" s="786"/>
      <c r="J118" s="786"/>
      <c r="K118" s="786"/>
      <c r="L118" s="786"/>
      <c r="M118" s="786"/>
      <c r="N118" s="786"/>
    </row>
    <row r="119" spans="3:14" ht="15" customHeight="1">
      <c r="C119" s="786"/>
      <c r="D119" s="786"/>
      <c r="E119" s="786"/>
      <c r="F119" s="786"/>
      <c r="G119" s="786"/>
      <c r="H119" s="786"/>
      <c r="I119" s="786"/>
      <c r="J119" s="786"/>
      <c r="K119" s="786"/>
      <c r="L119" s="786"/>
      <c r="M119" s="786"/>
      <c r="N119" s="786"/>
    </row>
    <row r="120" spans="3:14" ht="15" customHeight="1">
      <c r="C120" s="786"/>
      <c r="D120" s="786"/>
      <c r="E120" s="786"/>
      <c r="F120" s="786"/>
      <c r="G120" s="786"/>
      <c r="H120" s="786"/>
      <c r="I120" s="786"/>
      <c r="J120" s="786"/>
      <c r="K120" s="786"/>
      <c r="L120" s="786"/>
      <c r="M120" s="786"/>
      <c r="N120" s="786"/>
    </row>
    <row r="121" spans="3:14" ht="15" customHeight="1">
      <c r="C121" s="786"/>
      <c r="D121" s="786"/>
      <c r="E121" s="786"/>
      <c r="F121" s="786"/>
      <c r="G121" s="786"/>
      <c r="H121" s="786"/>
      <c r="I121" s="786"/>
      <c r="J121" s="786"/>
      <c r="K121" s="786"/>
      <c r="L121" s="786"/>
      <c r="M121" s="786"/>
      <c r="N121" s="786"/>
    </row>
    <row r="122" spans="3:14" ht="15" customHeight="1">
      <c r="C122" s="786"/>
      <c r="D122" s="786"/>
      <c r="E122" s="786"/>
      <c r="F122" s="786"/>
      <c r="G122" s="786"/>
      <c r="H122" s="786"/>
      <c r="I122" s="786"/>
      <c r="J122" s="786"/>
      <c r="K122" s="786"/>
      <c r="L122" s="786"/>
      <c r="M122" s="786"/>
      <c r="N122" s="786"/>
    </row>
    <row r="123" spans="3:14" ht="15" customHeight="1">
      <c r="C123" s="786"/>
      <c r="D123" s="786"/>
      <c r="E123" s="786"/>
      <c r="F123" s="786"/>
      <c r="G123" s="786"/>
      <c r="H123" s="786"/>
      <c r="I123" s="786"/>
      <c r="J123" s="786"/>
      <c r="K123" s="786"/>
      <c r="L123" s="786"/>
      <c r="M123" s="786"/>
      <c r="N123" s="786"/>
    </row>
    <row r="124" spans="3:14" ht="15" customHeight="1">
      <c r="C124" s="786"/>
      <c r="D124" s="786"/>
      <c r="E124" s="786"/>
      <c r="F124" s="786"/>
      <c r="G124" s="786"/>
      <c r="H124" s="786"/>
      <c r="I124" s="786"/>
      <c r="J124" s="786"/>
      <c r="K124" s="786"/>
      <c r="L124" s="786"/>
      <c r="M124" s="786"/>
      <c r="N124" s="786"/>
    </row>
    <row r="125" spans="3:14" ht="15" customHeight="1">
      <c r="C125" s="786"/>
      <c r="D125" s="786"/>
      <c r="E125" s="786"/>
      <c r="F125" s="786"/>
      <c r="G125" s="786"/>
      <c r="H125" s="786"/>
      <c r="I125" s="786"/>
      <c r="J125" s="786"/>
      <c r="K125" s="786"/>
      <c r="L125" s="786"/>
      <c r="M125" s="786"/>
      <c r="N125" s="786"/>
    </row>
    <row r="126" spans="3:14" ht="15" customHeight="1">
      <c r="C126" s="786"/>
      <c r="D126" s="786"/>
      <c r="E126" s="786"/>
      <c r="F126" s="786"/>
      <c r="G126" s="786"/>
      <c r="H126" s="786"/>
      <c r="I126" s="786"/>
      <c r="J126" s="786"/>
      <c r="K126" s="786"/>
      <c r="L126" s="786"/>
      <c r="M126" s="786"/>
      <c r="N126" s="786"/>
    </row>
    <row r="127" spans="3:14" ht="15" customHeight="1">
      <c r="C127" s="786"/>
      <c r="D127" s="786"/>
      <c r="E127" s="786"/>
      <c r="F127" s="786"/>
      <c r="G127" s="786"/>
      <c r="H127" s="786"/>
      <c r="I127" s="786"/>
      <c r="J127" s="786"/>
      <c r="K127" s="786"/>
      <c r="L127" s="786"/>
      <c r="M127" s="786"/>
      <c r="N127" s="786"/>
    </row>
    <row r="128" spans="3:14" ht="15" customHeight="1">
      <c r="C128" s="786"/>
      <c r="D128" s="786"/>
      <c r="E128" s="786"/>
      <c r="F128" s="786"/>
      <c r="G128" s="786"/>
      <c r="H128" s="786"/>
      <c r="I128" s="786"/>
      <c r="J128" s="786"/>
      <c r="K128" s="786"/>
      <c r="L128" s="786"/>
      <c r="M128" s="786"/>
      <c r="N128" s="786"/>
    </row>
    <row r="129" spans="3:14">
      <c r="C129" s="786"/>
      <c r="D129" s="786"/>
      <c r="E129" s="786"/>
      <c r="F129" s="786"/>
      <c r="G129" s="786"/>
      <c r="H129" s="786"/>
      <c r="I129" s="786"/>
      <c r="J129" s="786"/>
      <c r="K129" s="786"/>
      <c r="L129" s="786"/>
      <c r="M129" s="786"/>
      <c r="N129" s="786"/>
    </row>
    <row r="130" spans="3:14">
      <c r="C130" s="786"/>
      <c r="D130" s="786"/>
      <c r="E130" s="786"/>
      <c r="F130" s="786"/>
      <c r="G130" s="786"/>
      <c r="H130" s="786"/>
      <c r="I130" s="786"/>
      <c r="J130" s="786"/>
      <c r="K130" s="786"/>
      <c r="L130" s="786"/>
      <c r="M130" s="786"/>
      <c r="N130" s="786"/>
    </row>
    <row r="131" spans="3:14">
      <c r="C131" s="786"/>
      <c r="D131" s="786"/>
      <c r="E131" s="786"/>
      <c r="F131" s="786"/>
      <c r="G131" s="786"/>
      <c r="H131" s="786"/>
      <c r="I131" s="786"/>
      <c r="J131" s="786"/>
      <c r="K131" s="786"/>
      <c r="L131" s="786"/>
      <c r="M131" s="786"/>
      <c r="N131" s="786"/>
    </row>
    <row r="132" spans="3:14">
      <c r="C132" s="786"/>
      <c r="D132" s="786"/>
      <c r="E132" s="786"/>
      <c r="F132" s="786"/>
      <c r="G132" s="786"/>
      <c r="H132" s="786"/>
      <c r="I132" s="786"/>
      <c r="J132" s="786"/>
      <c r="K132" s="786"/>
      <c r="L132" s="786"/>
      <c r="M132" s="786"/>
      <c r="N132" s="786"/>
    </row>
    <row r="133" spans="3:14">
      <c r="C133" s="786"/>
      <c r="D133" s="786"/>
      <c r="E133" s="786"/>
      <c r="F133" s="786"/>
      <c r="G133" s="786"/>
      <c r="H133" s="786"/>
      <c r="I133" s="786"/>
      <c r="J133" s="786"/>
      <c r="K133" s="786"/>
      <c r="L133" s="786"/>
      <c r="M133" s="786"/>
      <c r="N133" s="786"/>
    </row>
    <row r="134" spans="3:14">
      <c r="C134" s="786"/>
      <c r="D134" s="786"/>
      <c r="E134" s="786"/>
      <c r="F134" s="786"/>
      <c r="G134" s="786"/>
      <c r="H134" s="786"/>
      <c r="I134" s="786"/>
      <c r="J134" s="786"/>
      <c r="K134" s="786"/>
      <c r="L134" s="786"/>
      <c r="M134" s="786"/>
      <c r="N134" s="786"/>
    </row>
    <row r="135" spans="3:14">
      <c r="C135" s="786"/>
      <c r="D135" s="786"/>
      <c r="E135" s="786"/>
      <c r="F135" s="786"/>
      <c r="G135" s="786"/>
      <c r="H135" s="786"/>
      <c r="I135" s="786"/>
      <c r="J135" s="786"/>
      <c r="K135" s="786"/>
      <c r="L135" s="786"/>
      <c r="M135" s="786"/>
      <c r="N135" s="786"/>
    </row>
    <row r="136" spans="3:14">
      <c r="C136" s="786"/>
      <c r="D136" s="786"/>
      <c r="E136" s="786"/>
      <c r="F136" s="786"/>
      <c r="G136" s="786"/>
      <c r="H136" s="786"/>
      <c r="I136" s="786"/>
      <c r="J136" s="786"/>
      <c r="K136" s="786"/>
      <c r="L136" s="786"/>
      <c r="M136" s="786"/>
      <c r="N136" s="786"/>
    </row>
    <row r="137" spans="3:14">
      <c r="C137" s="786"/>
      <c r="D137" s="786"/>
      <c r="E137" s="786"/>
      <c r="F137" s="786"/>
      <c r="G137" s="786"/>
      <c r="H137" s="786"/>
      <c r="I137" s="786"/>
      <c r="J137" s="786"/>
      <c r="K137" s="786"/>
      <c r="L137" s="786"/>
      <c r="M137" s="786"/>
      <c r="N137" s="786"/>
    </row>
    <row r="138" spans="3:14">
      <c r="C138" s="786"/>
      <c r="D138" s="786"/>
      <c r="E138" s="786"/>
      <c r="F138" s="786"/>
      <c r="G138" s="786"/>
      <c r="H138" s="786"/>
      <c r="I138" s="786"/>
      <c r="J138" s="786"/>
      <c r="K138" s="786"/>
      <c r="L138" s="786"/>
      <c r="M138" s="786"/>
      <c r="N138" s="786"/>
    </row>
    <row r="139" spans="3:14">
      <c r="C139" s="786"/>
      <c r="D139" s="786"/>
      <c r="E139" s="786"/>
      <c r="F139" s="786"/>
      <c r="G139" s="786"/>
      <c r="H139" s="786"/>
      <c r="I139" s="786"/>
      <c r="J139" s="786"/>
      <c r="K139" s="786"/>
      <c r="L139" s="786"/>
      <c r="M139" s="786"/>
      <c r="N139" s="786"/>
    </row>
    <row r="140" spans="3:14">
      <c r="C140" s="786"/>
      <c r="D140" s="786"/>
      <c r="E140" s="786"/>
      <c r="F140" s="786"/>
      <c r="G140" s="786"/>
      <c r="H140" s="786"/>
      <c r="I140" s="786"/>
      <c r="J140" s="786"/>
      <c r="K140" s="786"/>
      <c r="L140" s="786"/>
      <c r="M140" s="786"/>
      <c r="N140" s="786"/>
    </row>
    <row r="141" spans="3:14">
      <c r="C141" s="786"/>
      <c r="D141" s="786"/>
      <c r="E141" s="786"/>
      <c r="F141" s="786"/>
      <c r="G141" s="786"/>
      <c r="H141" s="786"/>
      <c r="I141" s="786"/>
      <c r="J141" s="786"/>
      <c r="K141" s="786"/>
      <c r="L141" s="786"/>
      <c r="M141" s="786"/>
      <c r="N141" s="786"/>
    </row>
    <row r="142" spans="3:14">
      <c r="C142" s="786"/>
      <c r="D142" s="786"/>
      <c r="E142" s="786"/>
      <c r="F142" s="786"/>
      <c r="G142" s="786"/>
      <c r="H142" s="786"/>
      <c r="I142" s="786"/>
      <c r="J142" s="786"/>
      <c r="K142" s="786"/>
      <c r="L142" s="786"/>
      <c r="M142" s="786"/>
      <c r="N142" s="786"/>
    </row>
    <row r="143" spans="3:14">
      <c r="C143" s="786"/>
      <c r="D143" s="786"/>
      <c r="E143" s="786"/>
      <c r="F143" s="786"/>
      <c r="G143" s="786"/>
      <c r="H143" s="786"/>
      <c r="I143" s="786"/>
      <c r="J143" s="786"/>
      <c r="K143" s="786"/>
      <c r="L143" s="786"/>
      <c r="M143" s="786"/>
      <c r="N143" s="786"/>
    </row>
    <row r="144" spans="3:14">
      <c r="C144" s="786"/>
      <c r="D144" s="786"/>
      <c r="E144" s="786"/>
      <c r="F144" s="786"/>
      <c r="G144" s="786"/>
      <c r="H144" s="786"/>
      <c r="I144" s="786"/>
      <c r="J144" s="786"/>
      <c r="K144" s="786"/>
      <c r="L144" s="786"/>
      <c r="M144" s="786"/>
      <c r="N144" s="786"/>
    </row>
    <row r="145" spans="3:14">
      <c r="C145" s="786"/>
      <c r="D145" s="786"/>
      <c r="E145" s="786"/>
      <c r="F145" s="786"/>
      <c r="G145" s="786"/>
      <c r="H145" s="786"/>
      <c r="I145" s="786"/>
      <c r="J145" s="786"/>
      <c r="K145" s="786"/>
      <c r="L145" s="786"/>
      <c r="M145" s="786"/>
      <c r="N145" s="786"/>
    </row>
    <row r="146" spans="3:14">
      <c r="C146" s="786"/>
      <c r="D146" s="786"/>
      <c r="E146" s="786"/>
      <c r="F146" s="786"/>
      <c r="G146" s="786"/>
      <c r="H146" s="786"/>
      <c r="I146" s="786"/>
      <c r="J146" s="786"/>
      <c r="K146" s="786"/>
      <c r="L146" s="786"/>
      <c r="M146" s="786"/>
      <c r="N146" s="786"/>
    </row>
    <row r="147" spans="3:14">
      <c r="C147" s="786"/>
      <c r="D147" s="786"/>
      <c r="E147" s="786"/>
      <c r="F147" s="786"/>
      <c r="G147" s="786"/>
      <c r="H147" s="786"/>
      <c r="I147" s="786"/>
      <c r="J147" s="786"/>
      <c r="K147" s="786"/>
      <c r="L147" s="786"/>
      <c r="M147" s="786"/>
      <c r="N147" s="786"/>
    </row>
    <row r="148" spans="3:14">
      <c r="C148" s="786"/>
      <c r="D148" s="786"/>
      <c r="E148" s="786"/>
      <c r="F148" s="786"/>
      <c r="G148" s="786"/>
      <c r="H148" s="786"/>
      <c r="I148" s="786"/>
      <c r="J148" s="786"/>
      <c r="K148" s="786"/>
      <c r="L148" s="786"/>
      <c r="M148" s="786"/>
      <c r="N148" s="786"/>
    </row>
    <row r="149" spans="3:14">
      <c r="C149" s="786"/>
      <c r="D149" s="786"/>
      <c r="E149" s="786"/>
      <c r="F149" s="786"/>
      <c r="G149" s="786"/>
      <c r="H149" s="786"/>
      <c r="I149" s="786"/>
      <c r="J149" s="786"/>
      <c r="K149" s="786"/>
      <c r="L149" s="786"/>
      <c r="M149" s="786"/>
      <c r="N149" s="786"/>
    </row>
    <row r="150" spans="3:14">
      <c r="C150" s="786"/>
      <c r="D150" s="786"/>
      <c r="E150" s="786"/>
      <c r="F150" s="786"/>
      <c r="G150" s="786"/>
      <c r="H150" s="786"/>
      <c r="I150" s="786"/>
      <c r="J150" s="786"/>
      <c r="K150" s="786"/>
      <c r="L150" s="786"/>
      <c r="M150" s="786"/>
      <c r="N150" s="786"/>
    </row>
    <row r="151" spans="3:14">
      <c r="C151" s="786"/>
      <c r="D151" s="786"/>
      <c r="E151" s="786"/>
      <c r="F151" s="786"/>
      <c r="G151" s="786"/>
      <c r="H151" s="786"/>
      <c r="I151" s="786"/>
      <c r="J151" s="786"/>
      <c r="K151" s="786"/>
      <c r="L151" s="786"/>
      <c r="M151" s="786"/>
      <c r="N151" s="786"/>
    </row>
    <row r="152" spans="3:14">
      <c r="C152" s="786"/>
      <c r="D152" s="786"/>
      <c r="E152" s="786"/>
      <c r="F152" s="786"/>
      <c r="G152" s="786"/>
      <c r="H152" s="786"/>
      <c r="I152" s="786"/>
      <c r="J152" s="786"/>
      <c r="K152" s="786"/>
      <c r="L152" s="786"/>
      <c r="M152" s="786"/>
      <c r="N152" s="786"/>
    </row>
    <row r="153" spans="3:14">
      <c r="C153" s="786"/>
      <c r="D153" s="786"/>
      <c r="E153" s="786"/>
      <c r="F153" s="786"/>
      <c r="G153" s="786"/>
      <c r="H153" s="786"/>
      <c r="I153" s="786"/>
      <c r="J153" s="786"/>
      <c r="K153" s="786"/>
      <c r="L153" s="786"/>
      <c r="M153" s="786"/>
      <c r="N153" s="786"/>
    </row>
    <row r="154" spans="3:14">
      <c r="C154" s="786"/>
      <c r="D154" s="786"/>
      <c r="E154" s="786"/>
      <c r="F154" s="786"/>
      <c r="G154" s="786"/>
      <c r="H154" s="786"/>
      <c r="I154" s="786"/>
      <c r="J154" s="786"/>
      <c r="K154" s="786"/>
      <c r="L154" s="786"/>
      <c r="M154" s="786"/>
      <c r="N154" s="786"/>
    </row>
    <row r="155" spans="3:14">
      <c r="C155" s="786"/>
      <c r="D155" s="786"/>
      <c r="E155" s="786"/>
      <c r="F155" s="786"/>
      <c r="G155" s="786"/>
      <c r="H155" s="786"/>
      <c r="I155" s="786"/>
      <c r="J155" s="786"/>
      <c r="K155" s="786"/>
      <c r="L155" s="786"/>
      <c r="M155" s="786"/>
      <c r="N155" s="786"/>
    </row>
    <row r="156" spans="3:14">
      <c r="C156" s="786"/>
      <c r="D156" s="786"/>
      <c r="E156" s="786"/>
      <c r="F156" s="786"/>
      <c r="G156" s="786"/>
      <c r="H156" s="786"/>
      <c r="I156" s="786"/>
      <c r="J156" s="786"/>
      <c r="K156" s="786"/>
      <c r="L156" s="786"/>
      <c r="M156" s="786"/>
      <c r="N156" s="786"/>
    </row>
    <row r="157" spans="3:14">
      <c r="C157" s="786"/>
      <c r="D157" s="786"/>
      <c r="E157" s="786"/>
      <c r="F157" s="786"/>
      <c r="G157" s="786"/>
      <c r="H157" s="786"/>
      <c r="I157" s="786"/>
      <c r="J157" s="786"/>
      <c r="K157" s="786"/>
      <c r="L157" s="786"/>
      <c r="M157" s="786"/>
      <c r="N157" s="786"/>
    </row>
    <row r="158" spans="3:14">
      <c r="C158" s="786"/>
      <c r="D158" s="786"/>
      <c r="E158" s="786"/>
      <c r="F158" s="786"/>
      <c r="G158" s="786"/>
      <c r="H158" s="786"/>
      <c r="I158" s="786"/>
      <c r="J158" s="786"/>
      <c r="K158" s="786"/>
      <c r="L158" s="786"/>
      <c r="M158" s="786"/>
      <c r="N158" s="786"/>
    </row>
    <row r="159" spans="3:14">
      <c r="C159" s="786"/>
      <c r="D159" s="786"/>
      <c r="E159" s="786"/>
      <c r="F159" s="786"/>
      <c r="G159" s="786"/>
      <c r="H159" s="786"/>
      <c r="I159" s="786"/>
      <c r="J159" s="786"/>
      <c r="K159" s="786"/>
      <c r="L159" s="786"/>
      <c r="M159" s="786"/>
      <c r="N159" s="786"/>
    </row>
    <row r="160" spans="3:14">
      <c r="C160" s="786"/>
      <c r="D160" s="786"/>
      <c r="E160" s="786"/>
      <c r="F160" s="786"/>
      <c r="G160" s="786"/>
      <c r="H160" s="786"/>
      <c r="I160" s="786"/>
      <c r="J160" s="786"/>
      <c r="K160" s="786"/>
      <c r="L160" s="786"/>
      <c r="M160" s="786"/>
      <c r="N160" s="786"/>
    </row>
    <row r="161" spans="3:14">
      <c r="C161" s="786"/>
      <c r="D161" s="786"/>
      <c r="E161" s="786"/>
      <c r="F161" s="786"/>
      <c r="G161" s="786"/>
      <c r="H161" s="786"/>
      <c r="I161" s="786"/>
      <c r="J161" s="786"/>
      <c r="K161" s="786"/>
      <c r="L161" s="786"/>
      <c r="M161" s="786"/>
      <c r="N161" s="786"/>
    </row>
    <row r="162" spans="3:14">
      <c r="C162" s="786"/>
      <c r="D162" s="786"/>
      <c r="E162" s="786"/>
      <c r="F162" s="786"/>
      <c r="G162" s="786"/>
      <c r="H162" s="786"/>
      <c r="I162" s="786"/>
      <c r="J162" s="786"/>
      <c r="K162" s="786"/>
      <c r="L162" s="786"/>
      <c r="M162" s="786"/>
      <c r="N162" s="786"/>
    </row>
    <row r="163" spans="3:14">
      <c r="C163" s="786"/>
      <c r="D163" s="786"/>
      <c r="E163" s="786"/>
      <c r="F163" s="786"/>
      <c r="G163" s="786"/>
      <c r="H163" s="786"/>
      <c r="I163" s="786"/>
      <c r="J163" s="786"/>
      <c r="K163" s="786"/>
      <c r="L163" s="786"/>
      <c r="M163" s="786"/>
      <c r="N163" s="786"/>
    </row>
    <row r="164" spans="3:14">
      <c r="C164" s="786"/>
      <c r="D164" s="786"/>
      <c r="E164" s="786"/>
      <c r="F164" s="786"/>
      <c r="G164" s="786"/>
      <c r="H164" s="786"/>
      <c r="I164" s="786"/>
      <c r="J164" s="786"/>
      <c r="K164" s="786"/>
      <c r="L164" s="786"/>
      <c r="M164" s="786"/>
      <c r="N164" s="786"/>
    </row>
    <row r="165" spans="3:14">
      <c r="C165" s="786"/>
      <c r="D165" s="786"/>
      <c r="E165" s="786"/>
      <c r="F165" s="786"/>
      <c r="G165" s="786"/>
      <c r="H165" s="786"/>
      <c r="I165" s="786"/>
      <c r="J165" s="786"/>
      <c r="K165" s="786"/>
      <c r="L165" s="786"/>
      <c r="M165" s="786"/>
      <c r="N165" s="786"/>
    </row>
    <row r="166" spans="3:14">
      <c r="C166" s="786"/>
      <c r="D166" s="786"/>
      <c r="E166" s="786"/>
      <c r="F166" s="786"/>
      <c r="G166" s="786"/>
      <c r="H166" s="786"/>
      <c r="I166" s="786"/>
      <c r="J166" s="786"/>
      <c r="K166" s="786"/>
      <c r="L166" s="786"/>
      <c r="M166" s="786"/>
      <c r="N166" s="786"/>
    </row>
    <row r="167" spans="3:14">
      <c r="C167" s="786"/>
      <c r="D167" s="786"/>
      <c r="E167" s="786"/>
      <c r="F167" s="786"/>
      <c r="G167" s="786"/>
      <c r="H167" s="786"/>
      <c r="I167" s="786"/>
      <c r="J167" s="786"/>
      <c r="K167" s="786"/>
      <c r="L167" s="786"/>
      <c r="M167" s="786"/>
      <c r="N167" s="786"/>
    </row>
    <row r="168" spans="3:14">
      <c r="C168" s="786"/>
      <c r="D168" s="786"/>
      <c r="E168" s="786"/>
      <c r="F168" s="786"/>
      <c r="G168" s="786"/>
      <c r="H168" s="786"/>
      <c r="I168" s="786"/>
      <c r="J168" s="786"/>
      <c r="K168" s="786"/>
      <c r="L168" s="786"/>
      <c r="M168" s="786"/>
      <c r="N168" s="786"/>
    </row>
    <row r="169" spans="3:14">
      <c r="C169" s="786"/>
      <c r="D169" s="786"/>
      <c r="E169" s="786"/>
      <c r="F169" s="786"/>
      <c r="G169" s="786"/>
      <c r="H169" s="786"/>
      <c r="I169" s="786"/>
      <c r="J169" s="786"/>
      <c r="K169" s="786"/>
      <c r="L169" s="786"/>
      <c r="M169" s="786"/>
      <c r="N169" s="786"/>
    </row>
    <row r="170" spans="3:14">
      <c r="C170" s="786"/>
      <c r="D170" s="786"/>
      <c r="E170" s="786"/>
      <c r="F170" s="786"/>
      <c r="G170" s="786"/>
      <c r="H170" s="786"/>
      <c r="I170" s="786"/>
      <c r="J170" s="786"/>
      <c r="K170" s="786"/>
      <c r="L170" s="786"/>
      <c r="M170" s="786"/>
      <c r="N170" s="786"/>
    </row>
    <row r="171" spans="3:14">
      <c r="C171" s="786"/>
      <c r="D171" s="786"/>
      <c r="E171" s="786"/>
      <c r="F171" s="786"/>
      <c r="G171" s="786"/>
      <c r="H171" s="786"/>
      <c r="I171" s="786"/>
      <c r="J171" s="786"/>
      <c r="K171" s="786"/>
      <c r="L171" s="786"/>
      <c r="M171" s="786"/>
      <c r="N171" s="786"/>
    </row>
    <row r="172" spans="3:14">
      <c r="C172" s="786"/>
      <c r="D172" s="786"/>
      <c r="E172" s="786"/>
      <c r="F172" s="786"/>
      <c r="G172" s="786"/>
      <c r="H172" s="786"/>
      <c r="I172" s="786"/>
      <c r="J172" s="786"/>
      <c r="K172" s="786"/>
      <c r="L172" s="786"/>
      <c r="M172" s="786"/>
      <c r="N172" s="786"/>
    </row>
    <row r="173" spans="3:14">
      <c r="C173" s="786"/>
      <c r="D173" s="786"/>
      <c r="E173" s="786"/>
      <c r="F173" s="786"/>
      <c r="G173" s="786"/>
      <c r="H173" s="786"/>
      <c r="I173" s="786"/>
      <c r="J173" s="786"/>
      <c r="K173" s="786"/>
      <c r="L173" s="786"/>
      <c r="M173" s="786"/>
      <c r="N173" s="786"/>
    </row>
    <row r="174" spans="3:14">
      <c r="C174" s="786"/>
      <c r="D174" s="786"/>
      <c r="E174" s="786"/>
      <c r="F174" s="786"/>
      <c r="G174" s="786"/>
      <c r="H174" s="786"/>
      <c r="I174" s="786"/>
      <c r="J174" s="786"/>
      <c r="K174" s="786"/>
      <c r="L174" s="786"/>
      <c r="M174" s="786"/>
      <c r="N174" s="786"/>
    </row>
    <row r="175" spans="3:14">
      <c r="C175" s="786"/>
      <c r="D175" s="786"/>
      <c r="E175" s="786"/>
      <c r="F175" s="786"/>
      <c r="G175" s="786"/>
      <c r="H175" s="786"/>
      <c r="I175" s="786"/>
      <c r="J175" s="786"/>
      <c r="K175" s="786"/>
      <c r="L175" s="786"/>
      <c r="M175" s="786"/>
      <c r="N175" s="786"/>
    </row>
    <row r="176" spans="3:14">
      <c r="C176" s="786"/>
      <c r="D176" s="786"/>
      <c r="E176" s="786"/>
      <c r="F176" s="786"/>
      <c r="G176" s="786"/>
      <c r="H176" s="786"/>
      <c r="I176" s="786"/>
      <c r="J176" s="786"/>
      <c r="K176" s="786"/>
      <c r="L176" s="786"/>
      <c r="M176" s="786"/>
      <c r="N176" s="786"/>
    </row>
    <row r="177" spans="3:14">
      <c r="C177" s="786"/>
      <c r="D177" s="786"/>
      <c r="E177" s="786"/>
      <c r="F177" s="786"/>
      <c r="G177" s="786"/>
      <c r="H177" s="786"/>
      <c r="I177" s="786"/>
      <c r="J177" s="786"/>
      <c r="K177" s="786"/>
      <c r="L177" s="786"/>
      <c r="M177" s="786"/>
      <c r="N177" s="786"/>
    </row>
    <row r="178" spans="3:14">
      <c r="C178" s="786"/>
      <c r="D178" s="786"/>
      <c r="E178" s="786"/>
      <c r="F178" s="786"/>
      <c r="G178" s="786"/>
      <c r="H178" s="786"/>
      <c r="I178" s="786"/>
      <c r="J178" s="786"/>
      <c r="K178" s="786"/>
      <c r="L178" s="786"/>
      <c r="M178" s="786"/>
      <c r="N178" s="786"/>
    </row>
    <row r="179" spans="3:14">
      <c r="C179" s="786"/>
      <c r="D179" s="786"/>
      <c r="E179" s="786"/>
      <c r="F179" s="786"/>
      <c r="G179" s="786"/>
      <c r="H179" s="786"/>
      <c r="I179" s="786"/>
      <c r="J179" s="786"/>
      <c r="K179" s="786"/>
      <c r="L179" s="786"/>
      <c r="M179" s="786"/>
      <c r="N179" s="786"/>
    </row>
    <row r="180" spans="3:14">
      <c r="C180" s="786"/>
      <c r="D180" s="786"/>
      <c r="E180" s="786"/>
      <c r="F180" s="786"/>
      <c r="G180" s="786"/>
      <c r="H180" s="786"/>
      <c r="I180" s="786"/>
      <c r="J180" s="786"/>
      <c r="K180" s="786"/>
      <c r="L180" s="786"/>
      <c r="M180" s="786"/>
      <c r="N180" s="786"/>
    </row>
    <row r="181" spans="3:14">
      <c r="C181" s="786"/>
      <c r="D181" s="786"/>
      <c r="E181" s="786"/>
      <c r="F181" s="786"/>
      <c r="G181" s="786"/>
      <c r="H181" s="786"/>
      <c r="I181" s="786"/>
      <c r="J181" s="786"/>
      <c r="K181" s="786"/>
      <c r="L181" s="786"/>
      <c r="M181" s="786"/>
      <c r="N181" s="786"/>
    </row>
    <row r="182" spans="3:14">
      <c r="C182" s="786"/>
      <c r="D182" s="786"/>
      <c r="E182" s="786"/>
      <c r="F182" s="786"/>
      <c r="G182" s="786"/>
      <c r="H182" s="786"/>
      <c r="I182" s="786"/>
      <c r="J182" s="786"/>
      <c r="K182" s="786"/>
      <c r="L182" s="786"/>
      <c r="M182" s="786"/>
      <c r="N182" s="786"/>
    </row>
    <row r="183" spans="3:14">
      <c r="C183" s="786"/>
      <c r="D183" s="786"/>
      <c r="E183" s="786"/>
      <c r="F183" s="786"/>
      <c r="G183" s="786"/>
      <c r="H183" s="786"/>
      <c r="I183" s="786"/>
      <c r="J183" s="786"/>
      <c r="K183" s="786"/>
      <c r="L183" s="786"/>
      <c r="M183" s="786"/>
      <c r="N183" s="786"/>
    </row>
    <row r="184" spans="3:14">
      <c r="C184" s="786"/>
      <c r="D184" s="786"/>
      <c r="E184" s="786"/>
      <c r="F184" s="786"/>
      <c r="G184" s="786"/>
      <c r="H184" s="786"/>
      <c r="I184" s="786"/>
      <c r="J184" s="786"/>
      <c r="K184" s="786"/>
      <c r="L184" s="786"/>
      <c r="M184" s="786"/>
      <c r="N184" s="786"/>
    </row>
    <row r="185" spans="3:14">
      <c r="C185" s="786"/>
      <c r="D185" s="786"/>
      <c r="E185" s="786"/>
      <c r="F185" s="786"/>
      <c r="G185" s="786"/>
      <c r="H185" s="786"/>
      <c r="I185" s="786"/>
      <c r="J185" s="786"/>
      <c r="K185" s="786"/>
      <c r="L185" s="786"/>
      <c r="M185" s="786"/>
      <c r="N185" s="786"/>
    </row>
    <row r="186" spans="3:14">
      <c r="C186" s="786"/>
      <c r="D186" s="786"/>
      <c r="E186" s="786"/>
      <c r="F186" s="786"/>
      <c r="G186" s="786"/>
      <c r="H186" s="786"/>
      <c r="I186" s="786"/>
      <c r="J186" s="786"/>
      <c r="K186" s="786"/>
      <c r="L186" s="786"/>
      <c r="M186" s="786"/>
      <c r="N186" s="786"/>
    </row>
    <row r="187" spans="3:14">
      <c r="C187" s="786"/>
      <c r="D187" s="786"/>
      <c r="E187" s="786"/>
      <c r="F187" s="786"/>
      <c r="G187" s="786"/>
      <c r="H187" s="786"/>
      <c r="I187" s="786"/>
      <c r="J187" s="786"/>
      <c r="K187" s="786"/>
      <c r="L187" s="786"/>
      <c r="M187" s="786"/>
      <c r="N187" s="786"/>
    </row>
    <row r="188" spans="3:14">
      <c r="C188" s="786"/>
      <c r="D188" s="786"/>
      <c r="E188" s="786"/>
      <c r="F188" s="786"/>
      <c r="G188" s="786"/>
      <c r="H188" s="786"/>
      <c r="I188" s="786"/>
      <c r="J188" s="786"/>
      <c r="K188" s="786"/>
      <c r="L188" s="786"/>
      <c r="M188" s="786"/>
      <c r="N188" s="786"/>
    </row>
    <row r="189" spans="3:14">
      <c r="C189" s="786"/>
      <c r="D189" s="786"/>
      <c r="E189" s="786"/>
      <c r="F189" s="786"/>
      <c r="G189" s="786"/>
      <c r="H189" s="786"/>
      <c r="I189" s="786"/>
      <c r="J189" s="786"/>
      <c r="K189" s="786"/>
      <c r="L189" s="786"/>
      <c r="M189" s="786"/>
      <c r="N189" s="786"/>
    </row>
    <row r="190" spans="3:14">
      <c r="C190" s="786"/>
      <c r="D190" s="786"/>
      <c r="E190" s="786"/>
      <c r="F190" s="786"/>
      <c r="G190" s="786"/>
      <c r="H190" s="786"/>
      <c r="I190" s="786"/>
      <c r="J190" s="786"/>
      <c r="K190" s="786"/>
      <c r="L190" s="786"/>
      <c r="M190" s="786"/>
      <c r="N190" s="786"/>
    </row>
    <row r="191" spans="3:14">
      <c r="C191" s="786"/>
      <c r="D191" s="786"/>
      <c r="E191" s="786"/>
      <c r="F191" s="786"/>
      <c r="G191" s="786"/>
      <c r="H191" s="786"/>
      <c r="I191" s="786"/>
      <c r="J191" s="786"/>
      <c r="K191" s="786"/>
      <c r="L191" s="786"/>
      <c r="M191" s="786"/>
      <c r="N191" s="786"/>
    </row>
    <row r="192" spans="3:14">
      <c r="C192" s="786"/>
      <c r="D192" s="786"/>
      <c r="E192" s="786"/>
      <c r="F192" s="786"/>
      <c r="G192" s="786"/>
      <c r="H192" s="786"/>
      <c r="I192" s="786"/>
      <c r="J192" s="786"/>
      <c r="K192" s="786"/>
      <c r="L192" s="786"/>
      <c r="M192" s="786"/>
      <c r="N192" s="786"/>
    </row>
    <row r="193" spans="3:14">
      <c r="C193" s="786"/>
      <c r="D193" s="786"/>
      <c r="E193" s="786"/>
      <c r="F193" s="786"/>
      <c r="G193" s="786"/>
      <c r="H193" s="786"/>
      <c r="I193" s="786"/>
      <c r="J193" s="786"/>
      <c r="K193" s="786"/>
      <c r="L193" s="786"/>
      <c r="M193" s="786"/>
      <c r="N193" s="786"/>
    </row>
    <row r="194" spans="3:14">
      <c r="C194" s="786"/>
      <c r="D194" s="786"/>
      <c r="E194" s="786"/>
      <c r="F194" s="786"/>
      <c r="G194" s="786"/>
      <c r="H194" s="786"/>
      <c r="I194" s="786"/>
      <c r="J194" s="786"/>
      <c r="K194" s="786"/>
      <c r="L194" s="786"/>
      <c r="M194" s="786"/>
      <c r="N194" s="786"/>
    </row>
    <row r="195" spans="3:14">
      <c r="C195" s="786"/>
      <c r="D195" s="786"/>
      <c r="E195" s="786"/>
      <c r="F195" s="786"/>
      <c r="G195" s="786"/>
      <c r="H195" s="786"/>
      <c r="I195" s="786"/>
      <c r="J195" s="786"/>
      <c r="K195" s="786"/>
      <c r="L195" s="786"/>
      <c r="M195" s="786"/>
      <c r="N195" s="786"/>
    </row>
    <row r="196" spans="3:14">
      <c r="C196" s="786"/>
      <c r="D196" s="786"/>
      <c r="E196" s="786"/>
      <c r="F196" s="786"/>
      <c r="G196" s="786"/>
      <c r="H196" s="786"/>
      <c r="I196" s="786"/>
      <c r="J196" s="786"/>
      <c r="K196" s="786"/>
      <c r="L196" s="786"/>
      <c r="M196" s="786"/>
      <c r="N196" s="786"/>
    </row>
    <row r="197" spans="3:14">
      <c r="C197" s="786"/>
      <c r="D197" s="786"/>
      <c r="E197" s="786"/>
      <c r="F197" s="786"/>
      <c r="G197" s="786"/>
      <c r="H197" s="786"/>
      <c r="I197" s="786"/>
      <c r="J197" s="786"/>
      <c r="K197" s="786"/>
      <c r="L197" s="786"/>
      <c r="M197" s="786"/>
      <c r="N197" s="786"/>
    </row>
    <row r="198" spans="3:14">
      <c r="C198" s="786"/>
      <c r="D198" s="786"/>
      <c r="E198" s="786"/>
      <c r="F198" s="786"/>
      <c r="G198" s="786"/>
      <c r="H198" s="786"/>
      <c r="I198" s="786"/>
      <c r="J198" s="786"/>
      <c r="K198" s="786"/>
      <c r="L198" s="786"/>
      <c r="M198" s="786"/>
      <c r="N198" s="786"/>
    </row>
    <row r="199" spans="3:14">
      <c r="C199" s="786"/>
      <c r="D199" s="786"/>
      <c r="E199" s="786"/>
      <c r="F199" s="786"/>
      <c r="G199" s="786"/>
      <c r="H199" s="786"/>
      <c r="I199" s="786"/>
      <c r="J199" s="786"/>
      <c r="K199" s="786"/>
      <c r="L199" s="786"/>
      <c r="M199" s="786"/>
      <c r="N199" s="786"/>
    </row>
    <row r="200" spans="3:14">
      <c r="C200" s="786"/>
      <c r="D200" s="786"/>
      <c r="E200" s="786"/>
      <c r="F200" s="786"/>
      <c r="G200" s="786"/>
      <c r="H200" s="786"/>
      <c r="I200" s="786"/>
      <c r="J200" s="786"/>
      <c r="K200" s="786"/>
      <c r="L200" s="786"/>
      <c r="M200" s="786"/>
      <c r="N200" s="786"/>
    </row>
    <row r="201" spans="3:14">
      <c r="C201" s="786"/>
      <c r="D201" s="786"/>
      <c r="E201" s="786"/>
      <c r="F201" s="786"/>
      <c r="G201" s="786"/>
      <c r="H201" s="786"/>
      <c r="I201" s="786"/>
      <c r="J201" s="786"/>
      <c r="K201" s="786"/>
      <c r="L201" s="786"/>
      <c r="M201" s="786"/>
      <c r="N201" s="786"/>
    </row>
    <row r="202" spans="3:14">
      <c r="C202" s="786"/>
      <c r="D202" s="786"/>
      <c r="E202" s="786"/>
      <c r="F202" s="786"/>
      <c r="G202" s="786"/>
      <c r="H202" s="786"/>
      <c r="I202" s="786"/>
      <c r="J202" s="786"/>
      <c r="K202" s="786"/>
      <c r="L202" s="786"/>
      <c r="M202" s="786"/>
      <c r="N202" s="786"/>
    </row>
    <row r="203" spans="3:14">
      <c r="C203" s="786"/>
      <c r="D203" s="786"/>
      <c r="E203" s="786"/>
      <c r="F203" s="786"/>
      <c r="G203" s="786"/>
      <c r="H203" s="786"/>
      <c r="I203" s="786"/>
      <c r="J203" s="786"/>
      <c r="K203" s="786"/>
      <c r="L203" s="786"/>
      <c r="M203" s="786"/>
      <c r="N203" s="786"/>
    </row>
    <row r="204" spans="3:14">
      <c r="C204" s="786"/>
      <c r="D204" s="786"/>
      <c r="E204" s="786"/>
      <c r="F204" s="786"/>
      <c r="G204" s="786"/>
      <c r="H204" s="786"/>
      <c r="I204" s="786"/>
      <c r="J204" s="786"/>
      <c r="K204" s="786"/>
      <c r="L204" s="786"/>
      <c r="M204" s="786"/>
      <c r="N204" s="786"/>
    </row>
    <row r="205" spans="3:14">
      <c r="C205" s="786"/>
      <c r="D205" s="786"/>
      <c r="E205" s="786"/>
      <c r="F205" s="786"/>
      <c r="G205" s="786"/>
      <c r="H205" s="786"/>
      <c r="I205" s="786"/>
      <c r="J205" s="786"/>
      <c r="K205" s="786"/>
      <c r="L205" s="786"/>
      <c r="M205" s="786"/>
      <c r="N205" s="786"/>
    </row>
    <row r="206" spans="3:14">
      <c r="C206" s="786"/>
      <c r="D206" s="786"/>
      <c r="E206" s="786"/>
      <c r="F206" s="786"/>
      <c r="G206" s="786"/>
      <c r="H206" s="786"/>
      <c r="I206" s="786"/>
      <c r="J206" s="786"/>
      <c r="K206" s="786"/>
      <c r="L206" s="786"/>
      <c r="M206" s="786"/>
      <c r="N206" s="786"/>
    </row>
    <row r="207" spans="3:14">
      <c r="C207" s="786"/>
      <c r="D207" s="786"/>
      <c r="E207" s="786"/>
      <c r="F207" s="786"/>
      <c r="G207" s="786"/>
      <c r="H207" s="786"/>
      <c r="I207" s="786"/>
      <c r="J207" s="786"/>
      <c r="K207" s="786"/>
      <c r="L207" s="786"/>
      <c r="M207" s="786"/>
      <c r="N207" s="786"/>
    </row>
    <row r="208" spans="3:14">
      <c r="C208" s="786"/>
      <c r="D208" s="786"/>
      <c r="E208" s="786"/>
      <c r="F208" s="786"/>
      <c r="G208" s="786"/>
      <c r="H208" s="786"/>
      <c r="I208" s="786"/>
      <c r="J208" s="786"/>
      <c r="K208" s="786"/>
      <c r="L208" s="786"/>
      <c r="M208" s="786"/>
      <c r="N208" s="786"/>
    </row>
    <row r="209" spans="3:14">
      <c r="C209" s="786"/>
      <c r="D209" s="786"/>
      <c r="E209" s="786"/>
      <c r="F209" s="786"/>
      <c r="G209" s="786"/>
      <c r="H209" s="786"/>
      <c r="I209" s="786"/>
      <c r="J209" s="786"/>
      <c r="K209" s="786"/>
      <c r="L209" s="786"/>
      <c r="M209" s="786"/>
      <c r="N209" s="786"/>
    </row>
    <row r="210" spans="3:14">
      <c r="C210" s="786"/>
      <c r="D210" s="786"/>
      <c r="E210" s="786"/>
      <c r="F210" s="786"/>
      <c r="G210" s="786"/>
      <c r="H210" s="786"/>
      <c r="I210" s="786"/>
      <c r="J210" s="786"/>
      <c r="K210" s="786"/>
      <c r="L210" s="786"/>
      <c r="M210" s="786"/>
      <c r="N210" s="786"/>
    </row>
    <row r="211" spans="3:14">
      <c r="C211" s="786"/>
      <c r="D211" s="786"/>
      <c r="E211" s="786"/>
      <c r="F211" s="786"/>
      <c r="G211" s="786"/>
      <c r="H211" s="786"/>
      <c r="I211" s="786"/>
      <c r="J211" s="786"/>
      <c r="K211" s="786"/>
      <c r="L211" s="786"/>
      <c r="M211" s="786"/>
      <c r="N211" s="786"/>
    </row>
    <row r="212" spans="3:14">
      <c r="C212" s="786"/>
      <c r="D212" s="786"/>
      <c r="E212" s="786"/>
      <c r="F212" s="786"/>
      <c r="G212" s="786"/>
      <c r="H212" s="786"/>
      <c r="I212" s="786"/>
      <c r="J212" s="786"/>
      <c r="K212" s="786"/>
      <c r="L212" s="786"/>
      <c r="M212" s="786"/>
      <c r="N212" s="786"/>
    </row>
    <row r="213" spans="3:14">
      <c r="C213" s="786"/>
      <c r="D213" s="786"/>
      <c r="E213" s="786"/>
      <c r="F213" s="786"/>
      <c r="G213" s="786"/>
      <c r="H213" s="786"/>
      <c r="I213" s="786"/>
      <c r="J213" s="786"/>
      <c r="K213" s="786"/>
      <c r="L213" s="786"/>
      <c r="M213" s="786"/>
      <c r="N213" s="786"/>
    </row>
    <row r="214" spans="3:14">
      <c r="C214" s="786"/>
      <c r="D214" s="786"/>
      <c r="E214" s="786"/>
      <c r="F214" s="786"/>
      <c r="G214" s="786"/>
      <c r="H214" s="786"/>
      <c r="I214" s="786"/>
      <c r="J214" s="786"/>
      <c r="K214" s="786"/>
      <c r="L214" s="786"/>
      <c r="M214" s="786"/>
      <c r="N214" s="786"/>
    </row>
    <row r="215" spans="3:14">
      <c r="C215" s="786"/>
      <c r="D215" s="786"/>
      <c r="E215" s="786"/>
      <c r="F215" s="786"/>
      <c r="G215" s="786"/>
      <c r="H215" s="786"/>
      <c r="I215" s="786"/>
      <c r="J215" s="786"/>
      <c r="K215" s="786"/>
      <c r="L215" s="786"/>
      <c r="M215" s="786"/>
      <c r="N215" s="786"/>
    </row>
    <row r="216" spans="3:14">
      <c r="C216" s="786"/>
      <c r="D216" s="786"/>
      <c r="E216" s="786"/>
      <c r="F216" s="786"/>
      <c r="G216" s="786"/>
      <c r="H216" s="786"/>
      <c r="I216" s="786"/>
      <c r="J216" s="786"/>
      <c r="K216" s="786"/>
      <c r="L216" s="786"/>
      <c r="M216" s="786"/>
      <c r="N216" s="786"/>
    </row>
    <row r="217" spans="3:14">
      <c r="C217" s="786"/>
      <c r="D217" s="786"/>
      <c r="E217" s="786"/>
      <c r="F217" s="786"/>
      <c r="G217" s="786"/>
      <c r="H217" s="786"/>
      <c r="I217" s="786"/>
      <c r="J217" s="786"/>
      <c r="K217" s="786"/>
      <c r="L217" s="786"/>
      <c r="M217" s="786"/>
      <c r="N217" s="786"/>
    </row>
    <row r="218" spans="3:14">
      <c r="C218" s="786"/>
      <c r="D218" s="786"/>
      <c r="E218" s="786"/>
      <c r="F218" s="786"/>
      <c r="G218" s="786"/>
      <c r="H218" s="786"/>
      <c r="I218" s="786"/>
      <c r="J218" s="786"/>
      <c r="K218" s="786"/>
      <c r="L218" s="786"/>
      <c r="M218" s="786"/>
      <c r="N218" s="786"/>
    </row>
    <row r="219" spans="3:14">
      <c r="C219" s="786"/>
      <c r="D219" s="786"/>
      <c r="E219" s="786"/>
      <c r="F219" s="786"/>
      <c r="G219" s="786"/>
      <c r="H219" s="786"/>
      <c r="I219" s="786"/>
      <c r="J219" s="786"/>
      <c r="K219" s="786"/>
      <c r="L219" s="786"/>
      <c r="M219" s="786"/>
      <c r="N219" s="786"/>
    </row>
    <row r="220" spans="3:14">
      <c r="C220" s="786"/>
      <c r="D220" s="786"/>
      <c r="E220" s="786"/>
      <c r="F220" s="786"/>
      <c r="G220" s="786"/>
      <c r="H220" s="786"/>
      <c r="I220" s="786"/>
      <c r="J220" s="786"/>
      <c r="K220" s="786"/>
      <c r="L220" s="786"/>
      <c r="M220" s="786"/>
      <c r="N220" s="786"/>
    </row>
    <row r="221" spans="3:14">
      <c r="C221" s="786"/>
      <c r="D221" s="786"/>
      <c r="E221" s="786"/>
      <c r="F221" s="786"/>
      <c r="G221" s="786"/>
      <c r="H221" s="786"/>
      <c r="I221" s="786"/>
      <c r="J221" s="786"/>
      <c r="K221" s="786"/>
      <c r="L221" s="786"/>
      <c r="M221" s="786"/>
      <c r="N221" s="786"/>
    </row>
    <row r="222" spans="3:14">
      <c r="C222" s="786"/>
      <c r="D222" s="786"/>
      <c r="E222" s="786"/>
      <c r="F222" s="786"/>
      <c r="G222" s="786"/>
      <c r="H222" s="786"/>
      <c r="I222" s="786"/>
      <c r="J222" s="786"/>
      <c r="K222" s="786"/>
      <c r="L222" s="786"/>
      <c r="M222" s="786"/>
      <c r="N222" s="786"/>
    </row>
    <row r="223" spans="3:14">
      <c r="C223" s="786"/>
      <c r="D223" s="786"/>
      <c r="E223" s="786"/>
      <c r="F223" s="786"/>
      <c r="G223" s="786"/>
      <c r="H223" s="786"/>
      <c r="I223" s="786"/>
      <c r="J223" s="786"/>
      <c r="K223" s="786"/>
      <c r="L223" s="786"/>
      <c r="M223" s="786"/>
      <c r="N223" s="786"/>
    </row>
    <row r="224" spans="3:14">
      <c r="C224" s="786"/>
      <c r="D224" s="786"/>
      <c r="E224" s="786"/>
      <c r="F224" s="786"/>
      <c r="G224" s="786"/>
      <c r="H224" s="786"/>
      <c r="I224" s="786"/>
      <c r="J224" s="786"/>
      <c r="K224" s="786"/>
      <c r="L224" s="786"/>
      <c r="M224" s="786"/>
      <c r="N224" s="786"/>
    </row>
    <row r="225" spans="3:14">
      <c r="C225" s="786"/>
      <c r="D225" s="786"/>
      <c r="E225" s="786"/>
      <c r="F225" s="786"/>
      <c r="G225" s="786"/>
      <c r="H225" s="786"/>
      <c r="I225" s="786"/>
      <c r="J225" s="786"/>
      <c r="K225" s="786"/>
      <c r="L225" s="786"/>
      <c r="M225" s="786"/>
      <c r="N225" s="786"/>
    </row>
    <row r="226" spans="3:14">
      <c r="C226" s="786"/>
      <c r="D226" s="786"/>
      <c r="E226" s="786"/>
      <c r="F226" s="786"/>
      <c r="G226" s="786"/>
      <c r="H226" s="786"/>
      <c r="I226" s="786"/>
      <c r="J226" s="786"/>
      <c r="K226" s="786"/>
      <c r="L226" s="786"/>
      <c r="M226" s="786"/>
      <c r="N226" s="786"/>
    </row>
    <row r="227" spans="3:14">
      <c r="C227" s="786"/>
      <c r="D227" s="786"/>
      <c r="E227" s="786"/>
      <c r="F227" s="786"/>
      <c r="G227" s="786"/>
      <c r="H227" s="786"/>
      <c r="I227" s="786"/>
      <c r="J227" s="786"/>
      <c r="K227" s="786"/>
      <c r="L227" s="786"/>
      <c r="M227" s="786"/>
      <c r="N227" s="786"/>
    </row>
    <row r="228" spans="3:14">
      <c r="C228" s="786"/>
      <c r="D228" s="786"/>
      <c r="E228" s="786"/>
      <c r="F228" s="786"/>
      <c r="G228" s="786"/>
      <c r="H228" s="786"/>
      <c r="I228" s="786"/>
      <c r="J228" s="786"/>
      <c r="K228" s="786"/>
      <c r="L228" s="786"/>
      <c r="M228" s="786"/>
      <c r="N228" s="786"/>
    </row>
    <row r="229" spans="3:14">
      <c r="C229" s="786"/>
      <c r="D229" s="786"/>
      <c r="E229" s="786"/>
      <c r="F229" s="786"/>
      <c r="G229" s="786"/>
      <c r="H229" s="786"/>
      <c r="I229" s="786"/>
      <c r="J229" s="786"/>
      <c r="K229" s="786"/>
      <c r="L229" s="786"/>
      <c r="M229" s="786"/>
      <c r="N229" s="786"/>
    </row>
    <row r="230" spans="3:14">
      <c r="C230" s="786"/>
      <c r="D230" s="786"/>
      <c r="E230" s="786"/>
      <c r="F230" s="786"/>
      <c r="G230" s="786"/>
      <c r="H230" s="786"/>
      <c r="I230" s="786"/>
      <c r="J230" s="786"/>
      <c r="K230" s="786"/>
      <c r="L230" s="786"/>
      <c r="M230" s="786"/>
      <c r="N230" s="786"/>
    </row>
    <row r="231" spans="3:14">
      <c r="C231" s="786"/>
      <c r="D231" s="786"/>
      <c r="E231" s="786"/>
      <c r="F231" s="786"/>
      <c r="G231" s="786"/>
      <c r="H231" s="786"/>
      <c r="I231" s="786"/>
      <c r="J231" s="786"/>
      <c r="K231" s="786"/>
      <c r="L231" s="786"/>
      <c r="M231" s="786"/>
      <c r="N231" s="786"/>
    </row>
    <row r="232" spans="3:14">
      <c r="C232" s="786"/>
      <c r="D232" s="786"/>
      <c r="E232" s="786"/>
      <c r="F232" s="786"/>
      <c r="G232" s="786"/>
      <c r="H232" s="786"/>
      <c r="I232" s="786"/>
      <c r="J232" s="786"/>
      <c r="K232" s="786"/>
      <c r="L232" s="786"/>
      <c r="M232" s="786"/>
      <c r="N232" s="786"/>
    </row>
    <row r="233" spans="3:14">
      <c r="C233" s="786"/>
      <c r="D233" s="786"/>
      <c r="E233" s="786"/>
      <c r="F233" s="786"/>
      <c r="G233" s="786"/>
      <c r="H233" s="786"/>
      <c r="I233" s="786"/>
      <c r="J233" s="786"/>
      <c r="K233" s="786"/>
      <c r="L233" s="786"/>
      <c r="M233" s="786"/>
      <c r="N233" s="786"/>
    </row>
    <row r="234" spans="3:14">
      <c r="C234" s="786"/>
      <c r="D234" s="786"/>
      <c r="E234" s="786"/>
      <c r="F234" s="786"/>
      <c r="G234" s="786"/>
      <c r="H234" s="786"/>
      <c r="I234" s="786"/>
      <c r="J234" s="786"/>
      <c r="K234" s="786"/>
      <c r="L234" s="786"/>
      <c r="M234" s="786"/>
      <c r="N234" s="786"/>
    </row>
    <row r="235" spans="3:14">
      <c r="C235" s="786"/>
      <c r="D235" s="786"/>
      <c r="E235" s="786"/>
      <c r="F235" s="786"/>
      <c r="G235" s="786"/>
      <c r="H235" s="786"/>
      <c r="I235" s="786"/>
      <c r="J235" s="786"/>
      <c r="K235" s="786"/>
      <c r="L235" s="786"/>
      <c r="M235" s="786"/>
      <c r="N235" s="786"/>
    </row>
    <row r="236" spans="3:14">
      <c r="C236" s="786"/>
      <c r="D236" s="786"/>
      <c r="E236" s="786"/>
      <c r="F236" s="786"/>
      <c r="G236" s="786"/>
      <c r="H236" s="786"/>
      <c r="I236" s="786"/>
      <c r="J236" s="786"/>
      <c r="K236" s="786"/>
      <c r="L236" s="786"/>
      <c r="M236" s="786"/>
      <c r="N236" s="786"/>
    </row>
    <row r="237" spans="3:14">
      <c r="C237" s="786"/>
      <c r="D237" s="786"/>
      <c r="E237" s="786"/>
      <c r="F237" s="786"/>
      <c r="G237" s="786"/>
      <c r="H237" s="786"/>
      <c r="I237" s="786"/>
      <c r="J237" s="786"/>
      <c r="K237" s="786"/>
      <c r="L237" s="786"/>
      <c r="M237" s="786"/>
      <c r="N237" s="786"/>
    </row>
    <row r="238" spans="3:14">
      <c r="C238" s="786"/>
      <c r="D238" s="786"/>
      <c r="E238" s="786"/>
      <c r="F238" s="786"/>
      <c r="G238" s="786"/>
      <c r="H238" s="786"/>
      <c r="I238" s="786"/>
      <c r="J238" s="786"/>
      <c r="K238" s="786"/>
      <c r="L238" s="786"/>
      <c r="M238" s="786"/>
      <c r="N238" s="786"/>
    </row>
    <row r="239" spans="3:14">
      <c r="C239" s="786"/>
      <c r="D239" s="786"/>
      <c r="E239" s="786"/>
      <c r="F239" s="786"/>
      <c r="G239" s="786"/>
      <c r="H239" s="786"/>
      <c r="I239" s="786"/>
      <c r="J239" s="786"/>
      <c r="K239" s="786"/>
      <c r="L239" s="786"/>
      <c r="M239" s="786"/>
      <c r="N239" s="786"/>
    </row>
    <row r="240" spans="3:14">
      <c r="C240" s="786"/>
      <c r="D240" s="786"/>
      <c r="E240" s="786"/>
      <c r="F240" s="786"/>
      <c r="G240" s="786"/>
      <c r="H240" s="786"/>
      <c r="I240" s="786"/>
      <c r="J240" s="786"/>
      <c r="K240" s="786"/>
      <c r="L240" s="786"/>
      <c r="M240" s="786"/>
      <c r="N240" s="786"/>
    </row>
    <row r="241" spans="3:14">
      <c r="C241" s="786"/>
      <c r="D241" s="786"/>
      <c r="E241" s="786"/>
      <c r="F241" s="786"/>
      <c r="G241" s="786"/>
      <c r="H241" s="786"/>
      <c r="I241" s="786"/>
      <c r="J241" s="786"/>
      <c r="K241" s="786"/>
      <c r="L241" s="786"/>
      <c r="M241" s="786"/>
      <c r="N241" s="786"/>
    </row>
    <row r="242" spans="3:14">
      <c r="C242" s="786"/>
      <c r="D242" s="786"/>
      <c r="E242" s="786"/>
      <c r="F242" s="786"/>
      <c r="G242" s="786"/>
      <c r="H242" s="786"/>
      <c r="I242" s="786"/>
      <c r="J242" s="786"/>
      <c r="K242" s="786"/>
      <c r="L242" s="786"/>
      <c r="M242" s="786"/>
      <c r="N242" s="786"/>
    </row>
    <row r="243" spans="3:14">
      <c r="C243" s="786"/>
      <c r="D243" s="786"/>
      <c r="E243" s="786"/>
      <c r="F243" s="786"/>
      <c r="G243" s="786"/>
      <c r="H243" s="786"/>
      <c r="I243" s="786"/>
      <c r="J243" s="786"/>
      <c r="K243" s="786"/>
      <c r="L243" s="786"/>
      <c r="M243" s="786"/>
      <c r="N243" s="786"/>
    </row>
    <row r="244" spans="3:14">
      <c r="C244" s="786"/>
      <c r="D244" s="786"/>
      <c r="E244" s="786"/>
      <c r="F244" s="786"/>
      <c r="G244" s="786"/>
      <c r="H244" s="786"/>
      <c r="I244" s="786"/>
      <c r="J244" s="786"/>
      <c r="K244" s="786"/>
      <c r="L244" s="786"/>
      <c r="M244" s="786"/>
      <c r="N244" s="786"/>
    </row>
    <row r="245" spans="3:14">
      <c r="C245" s="786"/>
      <c r="D245" s="786"/>
      <c r="E245" s="786"/>
      <c r="F245" s="786"/>
      <c r="G245" s="786"/>
      <c r="H245" s="786"/>
      <c r="I245" s="786"/>
      <c r="J245" s="786"/>
      <c r="K245" s="786"/>
      <c r="L245" s="786"/>
      <c r="M245" s="786"/>
      <c r="N245" s="786"/>
    </row>
    <row r="246" spans="3:14">
      <c r="C246" s="786"/>
      <c r="D246" s="786"/>
      <c r="E246" s="786"/>
      <c r="F246" s="786"/>
      <c r="G246" s="786"/>
      <c r="H246" s="786"/>
      <c r="I246" s="786"/>
      <c r="J246" s="786"/>
      <c r="K246" s="786"/>
      <c r="L246" s="786"/>
      <c r="M246" s="786"/>
      <c r="N246" s="786"/>
    </row>
    <row r="247" spans="3:14">
      <c r="C247" s="786"/>
      <c r="D247" s="786"/>
      <c r="E247" s="786"/>
      <c r="F247" s="786"/>
      <c r="G247" s="786"/>
      <c r="H247" s="786"/>
      <c r="I247" s="786"/>
      <c r="J247" s="786"/>
      <c r="K247" s="786"/>
      <c r="L247" s="786"/>
      <c r="M247" s="786"/>
      <c r="N247" s="786"/>
    </row>
    <row r="248" spans="3:14">
      <c r="C248" s="786"/>
      <c r="D248" s="786"/>
      <c r="E248" s="786"/>
      <c r="F248" s="786"/>
      <c r="G248" s="786"/>
      <c r="H248" s="786"/>
      <c r="I248" s="786"/>
      <c r="J248" s="786"/>
      <c r="K248" s="786"/>
      <c r="L248" s="786"/>
      <c r="M248" s="786"/>
      <c r="N248" s="786"/>
    </row>
    <row r="249" spans="3:14">
      <c r="C249" s="786"/>
      <c r="D249" s="786"/>
      <c r="E249" s="786"/>
      <c r="F249" s="786"/>
      <c r="G249" s="786"/>
      <c r="H249" s="786"/>
      <c r="I249" s="786"/>
      <c r="J249" s="786"/>
      <c r="K249" s="786"/>
      <c r="L249" s="786"/>
      <c r="M249" s="786"/>
      <c r="N249" s="786"/>
    </row>
    <row r="250" spans="3:14">
      <c r="C250" s="786"/>
      <c r="D250" s="786"/>
      <c r="E250" s="786"/>
      <c r="F250" s="786"/>
      <c r="G250" s="786"/>
      <c r="H250" s="786"/>
      <c r="I250" s="786"/>
      <c r="J250" s="786"/>
      <c r="K250" s="786"/>
      <c r="L250" s="786"/>
      <c r="M250" s="786"/>
      <c r="N250" s="786"/>
    </row>
    <row r="251" spans="3:14">
      <c r="C251" s="786"/>
      <c r="D251" s="786"/>
      <c r="E251" s="786"/>
      <c r="F251" s="786"/>
      <c r="G251" s="786"/>
      <c r="H251" s="786"/>
      <c r="I251" s="786"/>
      <c r="J251" s="786"/>
      <c r="K251" s="786"/>
      <c r="L251" s="786"/>
      <c r="M251" s="786"/>
      <c r="N251" s="786"/>
    </row>
    <row r="252" spans="3:14">
      <c r="C252" s="786"/>
      <c r="D252" s="786"/>
      <c r="E252" s="786"/>
      <c r="F252" s="786"/>
      <c r="G252" s="786"/>
      <c r="H252" s="786"/>
      <c r="I252" s="786"/>
      <c r="J252" s="786"/>
      <c r="K252" s="786"/>
      <c r="L252" s="786"/>
      <c r="M252" s="786"/>
      <c r="N252" s="786"/>
    </row>
    <row r="253" spans="3:14">
      <c r="C253" s="786"/>
      <c r="D253" s="786"/>
      <c r="E253" s="786"/>
      <c r="F253" s="786"/>
      <c r="G253" s="786"/>
      <c r="H253" s="786"/>
      <c r="I253" s="786"/>
      <c r="J253" s="786"/>
      <c r="K253" s="786"/>
      <c r="L253" s="786"/>
      <c r="M253" s="786"/>
      <c r="N253" s="786"/>
    </row>
    <row r="254" spans="3:14">
      <c r="C254" s="786"/>
      <c r="D254" s="786"/>
      <c r="E254" s="786"/>
      <c r="F254" s="786"/>
      <c r="G254" s="786"/>
      <c r="H254" s="786"/>
      <c r="I254" s="786"/>
      <c r="J254" s="786"/>
      <c r="K254" s="786"/>
      <c r="L254" s="786"/>
      <c r="M254" s="786"/>
      <c r="N254" s="786"/>
    </row>
    <row r="255" spans="3:14">
      <c r="C255" s="786"/>
      <c r="D255" s="786"/>
      <c r="E255" s="786"/>
      <c r="F255" s="786"/>
      <c r="G255" s="786"/>
      <c r="H255" s="786"/>
      <c r="I255" s="786"/>
      <c r="J255" s="786"/>
      <c r="K255" s="786"/>
      <c r="L255" s="786"/>
      <c r="M255" s="786"/>
      <c r="N255" s="786"/>
    </row>
    <row r="256" spans="3:14">
      <c r="C256" s="786"/>
      <c r="D256" s="786"/>
      <c r="E256" s="786"/>
      <c r="F256" s="786"/>
      <c r="G256" s="786"/>
      <c r="H256" s="786"/>
      <c r="I256" s="786"/>
      <c r="J256" s="786"/>
      <c r="K256" s="786"/>
      <c r="L256" s="786"/>
      <c r="M256" s="786"/>
      <c r="N256" s="786"/>
    </row>
    <row r="257" spans="3:14">
      <c r="C257" s="786"/>
      <c r="D257" s="786"/>
      <c r="E257" s="786"/>
      <c r="F257" s="786"/>
      <c r="G257" s="786"/>
      <c r="H257" s="786"/>
      <c r="I257" s="786"/>
      <c r="J257" s="786"/>
      <c r="K257" s="786"/>
      <c r="L257" s="786"/>
      <c r="M257" s="786"/>
      <c r="N257" s="786"/>
    </row>
    <row r="258" spans="3:14">
      <c r="C258" s="786"/>
      <c r="D258" s="786"/>
      <c r="E258" s="786"/>
      <c r="F258" s="786"/>
      <c r="G258" s="786"/>
      <c r="H258" s="786"/>
      <c r="I258" s="786"/>
      <c r="J258" s="786"/>
      <c r="K258" s="786"/>
      <c r="L258" s="786"/>
      <c r="M258" s="786"/>
      <c r="N258" s="786"/>
    </row>
    <row r="259" spans="3:14">
      <c r="C259" s="786"/>
      <c r="D259" s="786"/>
      <c r="E259" s="786"/>
      <c r="F259" s="786"/>
      <c r="G259" s="786"/>
      <c r="H259" s="786"/>
      <c r="I259" s="786"/>
      <c r="J259" s="786"/>
      <c r="K259" s="786"/>
      <c r="L259" s="786"/>
      <c r="M259" s="786"/>
      <c r="N259" s="786"/>
    </row>
    <row r="260" spans="3:14">
      <c r="C260" s="786"/>
      <c r="D260" s="786"/>
      <c r="E260" s="786"/>
      <c r="F260" s="786"/>
      <c r="G260" s="786"/>
      <c r="H260" s="786"/>
      <c r="I260" s="786"/>
      <c r="J260" s="786"/>
      <c r="K260" s="786"/>
      <c r="L260" s="786"/>
      <c r="M260" s="786"/>
      <c r="N260" s="786"/>
    </row>
    <row r="261" spans="3:14">
      <c r="C261" s="786"/>
      <c r="D261" s="786"/>
      <c r="E261" s="786"/>
      <c r="F261" s="786"/>
      <c r="G261" s="786"/>
      <c r="H261" s="786"/>
      <c r="I261" s="786"/>
      <c r="J261" s="786"/>
      <c r="K261" s="786"/>
      <c r="L261" s="786"/>
      <c r="M261" s="786"/>
      <c r="N261" s="786"/>
    </row>
    <row r="262" spans="3:14">
      <c r="C262" s="786"/>
      <c r="D262" s="786"/>
      <c r="E262" s="786"/>
      <c r="F262" s="786"/>
      <c r="G262" s="786"/>
      <c r="H262" s="786"/>
      <c r="I262" s="786"/>
      <c r="J262" s="786"/>
      <c r="K262" s="786"/>
      <c r="L262" s="786"/>
      <c r="M262" s="786"/>
      <c r="N262" s="786"/>
    </row>
    <row r="263" spans="3:14">
      <c r="C263" s="786"/>
      <c r="D263" s="786"/>
      <c r="E263" s="786"/>
      <c r="F263" s="786"/>
      <c r="G263" s="786"/>
      <c r="H263" s="786"/>
      <c r="I263" s="786"/>
      <c r="J263" s="786"/>
      <c r="K263" s="786"/>
      <c r="L263" s="786"/>
      <c r="M263" s="786"/>
      <c r="N263" s="786"/>
    </row>
    <row r="264" spans="3:14">
      <c r="C264" s="786"/>
      <c r="D264" s="786"/>
      <c r="E264" s="786"/>
      <c r="F264" s="786"/>
      <c r="G264" s="786"/>
      <c r="H264" s="786"/>
      <c r="I264" s="786"/>
      <c r="J264" s="786"/>
      <c r="K264" s="786"/>
      <c r="L264" s="786"/>
      <c r="M264" s="786"/>
      <c r="N264" s="786"/>
    </row>
    <row r="265" spans="3:14">
      <c r="C265" s="786"/>
      <c r="D265" s="786"/>
      <c r="E265" s="786"/>
      <c r="F265" s="786"/>
      <c r="G265" s="786"/>
      <c r="H265" s="786"/>
      <c r="I265" s="786"/>
      <c r="J265" s="786"/>
      <c r="K265" s="786"/>
      <c r="L265" s="786"/>
      <c r="M265" s="786"/>
      <c r="N265" s="786"/>
    </row>
    <row r="266" spans="3:14">
      <c r="C266" s="786"/>
      <c r="D266" s="786"/>
      <c r="E266" s="786"/>
      <c r="F266" s="786"/>
      <c r="G266" s="786"/>
      <c r="H266" s="786"/>
      <c r="I266" s="786"/>
      <c r="J266" s="786"/>
      <c r="K266" s="786"/>
      <c r="L266" s="786"/>
      <c r="M266" s="786"/>
      <c r="N266" s="786"/>
    </row>
    <row r="267" spans="3:14">
      <c r="C267" s="786"/>
      <c r="D267" s="786"/>
      <c r="E267" s="786"/>
      <c r="F267" s="786"/>
      <c r="G267" s="786"/>
      <c r="H267" s="786"/>
      <c r="I267" s="786"/>
      <c r="J267" s="786"/>
      <c r="K267" s="786"/>
      <c r="L267" s="786"/>
      <c r="M267" s="786"/>
      <c r="N267" s="786"/>
    </row>
    <row r="268" spans="3:14">
      <c r="C268" s="786"/>
      <c r="D268" s="786"/>
      <c r="E268" s="786"/>
      <c r="F268" s="786"/>
      <c r="G268" s="786"/>
      <c r="H268" s="786"/>
      <c r="I268" s="786"/>
      <c r="J268" s="786"/>
      <c r="K268" s="786"/>
      <c r="L268" s="786"/>
      <c r="M268" s="786"/>
      <c r="N268" s="786"/>
    </row>
    <row r="269" spans="3:14">
      <c r="C269" s="786"/>
      <c r="D269" s="786"/>
      <c r="E269" s="786"/>
      <c r="F269" s="786"/>
      <c r="G269" s="786"/>
      <c r="H269" s="786"/>
      <c r="I269" s="786"/>
      <c r="J269" s="786"/>
      <c r="K269" s="786"/>
      <c r="L269" s="786"/>
      <c r="M269" s="786"/>
      <c r="N269" s="786"/>
    </row>
    <row r="270" spans="3:14">
      <c r="C270" s="786"/>
      <c r="D270" s="786"/>
      <c r="E270" s="786"/>
      <c r="F270" s="786"/>
      <c r="G270" s="786"/>
      <c r="H270" s="786"/>
      <c r="I270" s="786"/>
      <c r="J270" s="786"/>
      <c r="K270" s="786"/>
      <c r="L270" s="786"/>
      <c r="M270" s="786"/>
      <c r="N270" s="786"/>
    </row>
    <row r="271" spans="3:14">
      <c r="C271" s="786"/>
      <c r="D271" s="786"/>
      <c r="E271" s="786"/>
      <c r="F271" s="786"/>
      <c r="G271" s="786"/>
      <c r="H271" s="786"/>
      <c r="I271" s="786"/>
      <c r="J271" s="786"/>
      <c r="K271" s="786"/>
      <c r="L271" s="786"/>
      <c r="M271" s="786"/>
      <c r="N271" s="786"/>
    </row>
    <row r="272" spans="3:14">
      <c r="C272" s="786"/>
      <c r="D272" s="786"/>
      <c r="E272" s="786"/>
      <c r="F272" s="786"/>
      <c r="G272" s="786"/>
      <c r="H272" s="786"/>
      <c r="I272" s="786"/>
      <c r="J272" s="786"/>
      <c r="K272" s="786"/>
      <c r="L272" s="786"/>
      <c r="M272" s="786"/>
      <c r="N272" s="786"/>
    </row>
    <row r="273" spans="3:14">
      <c r="C273" s="786"/>
      <c r="D273" s="786"/>
      <c r="E273" s="786"/>
      <c r="F273" s="786"/>
      <c r="G273" s="786"/>
      <c r="H273" s="786"/>
      <c r="I273" s="786"/>
      <c r="J273" s="786"/>
      <c r="K273" s="786"/>
      <c r="L273" s="786"/>
      <c r="M273" s="786"/>
      <c r="N273" s="786"/>
    </row>
    <row r="274" spans="3:14">
      <c r="C274" s="786"/>
      <c r="D274" s="786"/>
      <c r="E274" s="786"/>
      <c r="F274" s="786"/>
      <c r="G274" s="786"/>
      <c r="H274" s="786"/>
      <c r="I274" s="786"/>
      <c r="J274" s="786"/>
      <c r="K274" s="786"/>
      <c r="L274" s="786"/>
      <c r="M274" s="786"/>
      <c r="N274" s="786"/>
    </row>
    <row r="275" spans="3:14">
      <c r="C275" s="786"/>
      <c r="D275" s="786"/>
      <c r="E275" s="786"/>
      <c r="F275" s="786"/>
      <c r="G275" s="786"/>
      <c r="H275" s="786"/>
      <c r="I275" s="786"/>
      <c r="J275" s="786"/>
      <c r="K275" s="786"/>
      <c r="L275" s="786"/>
      <c r="M275" s="786"/>
      <c r="N275" s="786"/>
    </row>
    <row r="276" spans="3:14">
      <c r="C276" s="786"/>
      <c r="D276" s="786"/>
      <c r="E276" s="786"/>
      <c r="F276" s="786"/>
      <c r="G276" s="786"/>
      <c r="H276" s="786"/>
      <c r="I276" s="786"/>
      <c r="J276" s="786"/>
      <c r="K276" s="786"/>
      <c r="L276" s="786"/>
      <c r="M276" s="786"/>
      <c r="N276" s="786"/>
    </row>
    <row r="277" spans="3:14">
      <c r="C277" s="786"/>
      <c r="D277" s="786"/>
      <c r="E277" s="786"/>
      <c r="F277" s="786"/>
      <c r="G277" s="786"/>
      <c r="H277" s="786"/>
      <c r="I277" s="786"/>
      <c r="J277" s="786"/>
      <c r="K277" s="786"/>
      <c r="L277" s="786"/>
      <c r="M277" s="786"/>
      <c r="N277" s="786"/>
    </row>
    <row r="278" spans="3:14">
      <c r="C278" s="786"/>
      <c r="D278" s="786"/>
      <c r="E278" s="786"/>
      <c r="F278" s="786"/>
      <c r="G278" s="786"/>
      <c r="H278" s="786"/>
      <c r="I278" s="786"/>
      <c r="J278" s="786"/>
      <c r="K278" s="786"/>
      <c r="L278" s="786"/>
      <c r="M278" s="786"/>
      <c r="N278" s="786"/>
    </row>
    <row r="279" spans="3:14">
      <c r="C279" s="786"/>
      <c r="D279" s="786"/>
      <c r="E279" s="786"/>
      <c r="F279" s="786"/>
      <c r="G279" s="786"/>
      <c r="H279" s="786"/>
      <c r="I279" s="786"/>
      <c r="J279" s="786"/>
      <c r="K279" s="786"/>
      <c r="L279" s="786"/>
      <c r="M279" s="786"/>
      <c r="N279" s="786"/>
    </row>
    <row r="280" spans="3:14">
      <c r="C280" s="786"/>
      <c r="D280" s="786"/>
      <c r="E280" s="786"/>
      <c r="F280" s="786"/>
      <c r="G280" s="786"/>
      <c r="H280" s="786"/>
      <c r="I280" s="786"/>
      <c r="J280" s="786"/>
      <c r="K280" s="786"/>
      <c r="L280" s="786"/>
      <c r="M280" s="786"/>
      <c r="N280" s="786"/>
    </row>
    <row r="281" spans="3:14">
      <c r="C281" s="786"/>
      <c r="D281" s="786"/>
      <c r="E281" s="786"/>
      <c r="F281" s="786"/>
      <c r="G281" s="786"/>
      <c r="H281" s="786"/>
      <c r="I281" s="786"/>
      <c r="J281" s="786"/>
      <c r="K281" s="786"/>
      <c r="L281" s="786"/>
      <c r="M281" s="786"/>
      <c r="N281" s="786"/>
    </row>
    <row r="282" spans="3:14">
      <c r="C282" s="786"/>
      <c r="D282" s="786"/>
      <c r="E282" s="786"/>
      <c r="F282" s="786"/>
      <c r="G282" s="786"/>
      <c r="H282" s="786"/>
      <c r="I282" s="786"/>
      <c r="J282" s="786"/>
      <c r="K282" s="786"/>
      <c r="L282" s="786"/>
      <c r="M282" s="786"/>
      <c r="N282" s="786"/>
    </row>
    <row r="283" spans="3:14">
      <c r="C283" s="786"/>
      <c r="D283" s="786"/>
      <c r="E283" s="786"/>
      <c r="F283" s="786"/>
      <c r="G283" s="786"/>
      <c r="H283" s="786"/>
      <c r="I283" s="786"/>
      <c r="J283" s="786"/>
      <c r="K283" s="786"/>
      <c r="L283" s="786"/>
      <c r="M283" s="786"/>
      <c r="N283" s="786"/>
    </row>
    <row r="284" spans="3:14">
      <c r="C284" s="786"/>
      <c r="D284" s="786"/>
      <c r="E284" s="786"/>
      <c r="F284" s="786"/>
      <c r="G284" s="786"/>
      <c r="H284" s="786"/>
      <c r="I284" s="786"/>
      <c r="J284" s="786"/>
      <c r="K284" s="786"/>
      <c r="L284" s="786"/>
      <c r="M284" s="786"/>
      <c r="N284" s="786"/>
    </row>
    <row r="285" spans="3:14">
      <c r="C285" s="786"/>
      <c r="D285" s="786"/>
      <c r="E285" s="786"/>
      <c r="F285" s="786"/>
      <c r="G285" s="786"/>
      <c r="H285" s="786"/>
      <c r="I285" s="786"/>
      <c r="J285" s="786"/>
      <c r="K285" s="786"/>
      <c r="L285" s="786"/>
      <c r="M285" s="786"/>
      <c r="N285" s="786"/>
    </row>
    <row r="286" spans="3:14">
      <c r="C286" s="786"/>
      <c r="D286" s="786"/>
      <c r="E286" s="786"/>
      <c r="F286" s="786"/>
      <c r="G286" s="786"/>
      <c r="H286" s="786"/>
      <c r="I286" s="786"/>
      <c r="J286" s="786"/>
      <c r="K286" s="786"/>
      <c r="L286" s="786"/>
      <c r="M286" s="786"/>
      <c r="N286" s="786"/>
    </row>
    <row r="287" spans="3:14">
      <c r="C287" s="786"/>
      <c r="D287" s="786"/>
      <c r="E287" s="786"/>
      <c r="F287" s="786"/>
      <c r="G287" s="786"/>
      <c r="H287" s="786"/>
      <c r="I287" s="786"/>
      <c r="J287" s="786"/>
      <c r="K287" s="786"/>
      <c r="L287" s="786"/>
      <c r="M287" s="786"/>
      <c r="N287" s="786"/>
    </row>
    <row r="288" spans="3:14">
      <c r="C288" s="786"/>
      <c r="D288" s="786"/>
      <c r="E288" s="786"/>
      <c r="F288" s="786"/>
      <c r="G288" s="786"/>
      <c r="H288" s="786"/>
      <c r="I288" s="786"/>
      <c r="J288" s="786"/>
      <c r="K288" s="786"/>
      <c r="L288" s="786"/>
      <c r="M288" s="786"/>
      <c r="N288" s="786"/>
    </row>
    <row r="289" spans="3:14">
      <c r="C289" s="786"/>
      <c r="D289" s="786"/>
      <c r="E289" s="786"/>
      <c r="F289" s="786"/>
      <c r="G289" s="786"/>
      <c r="H289" s="786"/>
      <c r="I289" s="786"/>
      <c r="J289" s="786"/>
      <c r="K289" s="786"/>
      <c r="L289" s="786"/>
      <c r="M289" s="786"/>
      <c r="N289" s="786"/>
    </row>
    <row r="290" spans="3:14">
      <c r="C290" s="786"/>
      <c r="D290" s="786"/>
      <c r="E290" s="786"/>
      <c r="F290" s="786"/>
      <c r="G290" s="786"/>
      <c r="H290" s="786"/>
      <c r="I290" s="786"/>
      <c r="J290" s="786"/>
      <c r="K290" s="786"/>
      <c r="L290" s="786"/>
      <c r="M290" s="786"/>
      <c r="N290" s="786"/>
    </row>
    <row r="291" spans="3:14">
      <c r="C291" s="786"/>
      <c r="D291" s="786"/>
      <c r="E291" s="786"/>
      <c r="F291" s="786"/>
      <c r="G291" s="786"/>
      <c r="H291" s="786"/>
      <c r="I291" s="786"/>
      <c r="J291" s="786"/>
      <c r="K291" s="786"/>
      <c r="L291" s="786"/>
      <c r="M291" s="786"/>
      <c r="N291" s="786"/>
    </row>
    <row r="292" spans="3:14">
      <c r="C292" s="786"/>
      <c r="D292" s="786"/>
      <c r="E292" s="786"/>
      <c r="F292" s="786"/>
      <c r="G292" s="786"/>
      <c r="H292" s="786"/>
      <c r="I292" s="786"/>
      <c r="J292" s="786"/>
      <c r="K292" s="786"/>
      <c r="L292" s="786"/>
      <c r="M292" s="786"/>
      <c r="N292" s="786"/>
    </row>
    <row r="293" spans="3:14">
      <c r="C293" s="786"/>
      <c r="D293" s="786"/>
      <c r="E293" s="786"/>
      <c r="F293" s="786"/>
      <c r="G293" s="786"/>
      <c r="H293" s="786"/>
      <c r="I293" s="786"/>
      <c r="J293" s="786"/>
      <c r="K293" s="786"/>
      <c r="L293" s="786"/>
      <c r="M293" s="786"/>
      <c r="N293" s="786"/>
    </row>
    <row r="294" spans="3:14">
      <c r="C294" s="786"/>
      <c r="D294" s="786"/>
      <c r="E294" s="786"/>
      <c r="F294" s="786"/>
      <c r="G294" s="786"/>
      <c r="H294" s="786"/>
      <c r="I294" s="786"/>
      <c r="J294" s="786"/>
      <c r="K294" s="786"/>
      <c r="L294" s="786"/>
      <c r="M294" s="786"/>
      <c r="N294" s="786"/>
    </row>
    <row r="295" spans="3:14">
      <c r="C295" s="786"/>
      <c r="D295" s="786"/>
      <c r="E295" s="786"/>
      <c r="F295" s="786"/>
      <c r="G295" s="786"/>
      <c r="H295" s="786"/>
      <c r="I295" s="786"/>
      <c r="J295" s="786"/>
      <c r="K295" s="786"/>
      <c r="L295" s="786"/>
      <c r="M295" s="786"/>
      <c r="N295" s="786"/>
    </row>
    <row r="296" spans="3:14">
      <c r="C296" s="786"/>
      <c r="D296" s="786"/>
      <c r="E296" s="786"/>
      <c r="F296" s="786"/>
      <c r="G296" s="786"/>
      <c r="H296" s="786"/>
      <c r="I296" s="786"/>
      <c r="J296" s="786"/>
      <c r="K296" s="786"/>
      <c r="L296" s="786"/>
      <c r="M296" s="786"/>
      <c r="N296" s="786"/>
    </row>
    <row r="297" spans="3:14">
      <c r="C297" s="786"/>
      <c r="D297" s="786"/>
      <c r="E297" s="786"/>
      <c r="F297" s="786"/>
      <c r="G297" s="786"/>
      <c r="H297" s="786"/>
      <c r="I297" s="786"/>
      <c r="J297" s="786"/>
      <c r="K297" s="786"/>
      <c r="L297" s="786"/>
      <c r="M297" s="786"/>
      <c r="N297" s="786"/>
    </row>
    <row r="298" spans="3:14">
      <c r="C298" s="786"/>
      <c r="D298" s="786"/>
      <c r="E298" s="786"/>
      <c r="F298" s="786"/>
      <c r="G298" s="786"/>
      <c r="H298" s="786"/>
      <c r="I298" s="786"/>
      <c r="J298" s="786"/>
      <c r="K298" s="786"/>
      <c r="L298" s="786"/>
      <c r="M298" s="786"/>
      <c r="N298" s="786"/>
    </row>
    <row r="299" spans="3:14">
      <c r="C299" s="786"/>
      <c r="D299" s="786"/>
      <c r="E299" s="786"/>
      <c r="F299" s="786"/>
      <c r="G299" s="786"/>
      <c r="H299" s="786"/>
      <c r="I299" s="786"/>
      <c r="J299" s="786"/>
      <c r="K299" s="786"/>
      <c r="L299" s="786"/>
      <c r="M299" s="786"/>
      <c r="N299" s="786"/>
    </row>
    <row r="300" spans="3:14">
      <c r="C300" s="786"/>
      <c r="D300" s="786"/>
      <c r="E300" s="786"/>
      <c r="F300" s="786"/>
      <c r="G300" s="786"/>
      <c r="H300" s="786"/>
      <c r="I300" s="786"/>
      <c r="J300" s="786"/>
      <c r="K300" s="786"/>
      <c r="L300" s="786"/>
      <c r="M300" s="786"/>
      <c r="N300" s="786"/>
    </row>
    <row r="301" spans="3:14">
      <c r="C301" s="786"/>
      <c r="D301" s="786"/>
      <c r="E301" s="786"/>
      <c r="F301" s="786"/>
      <c r="G301" s="786"/>
      <c r="H301" s="786"/>
      <c r="I301" s="786"/>
      <c r="J301" s="786"/>
      <c r="K301" s="786"/>
      <c r="L301" s="786"/>
      <c r="M301" s="786"/>
      <c r="N301" s="786"/>
    </row>
    <row r="302" spans="3:14">
      <c r="C302" s="786"/>
      <c r="D302" s="786"/>
      <c r="E302" s="786"/>
      <c r="F302" s="786"/>
      <c r="G302" s="786"/>
      <c r="H302" s="786"/>
      <c r="I302" s="786"/>
      <c r="J302" s="786"/>
      <c r="K302" s="786"/>
      <c r="L302" s="786"/>
      <c r="M302" s="786"/>
      <c r="N302" s="786"/>
    </row>
    <row r="303" spans="3:14">
      <c r="C303" s="786"/>
      <c r="D303" s="786"/>
      <c r="E303" s="786"/>
      <c r="F303" s="786"/>
      <c r="G303" s="786"/>
      <c r="H303" s="786"/>
      <c r="I303" s="786"/>
      <c r="J303" s="786"/>
      <c r="K303" s="786"/>
      <c r="L303" s="786"/>
      <c r="M303" s="786"/>
      <c r="N303" s="786"/>
    </row>
    <row r="304" spans="3:14">
      <c r="C304" s="786"/>
      <c r="D304" s="786"/>
      <c r="E304" s="786"/>
      <c r="F304" s="786"/>
      <c r="G304" s="786"/>
      <c r="H304" s="786"/>
      <c r="I304" s="786"/>
      <c r="J304" s="786"/>
      <c r="K304" s="786"/>
      <c r="L304" s="786"/>
      <c r="M304" s="786"/>
      <c r="N304" s="786"/>
    </row>
    <row r="305" spans="3:14">
      <c r="C305" s="786"/>
      <c r="D305" s="786"/>
      <c r="E305" s="786"/>
      <c r="F305" s="786"/>
      <c r="G305" s="786"/>
      <c r="H305" s="786"/>
      <c r="I305" s="786"/>
      <c r="J305" s="786"/>
      <c r="K305" s="786"/>
      <c r="L305" s="786"/>
      <c r="M305" s="786"/>
      <c r="N305" s="786"/>
    </row>
    <row r="306" spans="3:14">
      <c r="C306" s="786"/>
      <c r="D306" s="786"/>
      <c r="E306" s="786"/>
      <c r="F306" s="786"/>
      <c r="G306" s="786"/>
      <c r="H306" s="786"/>
      <c r="I306" s="786"/>
      <c r="J306" s="786"/>
      <c r="K306" s="786"/>
      <c r="L306" s="786"/>
      <c r="M306" s="786"/>
      <c r="N306" s="786"/>
    </row>
    <row r="307" spans="3:14">
      <c r="C307" s="786"/>
      <c r="D307" s="786"/>
      <c r="E307" s="786"/>
      <c r="F307" s="786"/>
      <c r="G307" s="786"/>
      <c r="H307" s="786"/>
      <c r="I307" s="786"/>
      <c r="J307" s="786"/>
      <c r="K307" s="786"/>
      <c r="L307" s="786"/>
      <c r="M307" s="786"/>
      <c r="N307" s="786"/>
    </row>
    <row r="308" spans="3:14">
      <c r="C308" s="786"/>
      <c r="D308" s="786"/>
      <c r="E308" s="786"/>
      <c r="F308" s="786"/>
      <c r="G308" s="786"/>
      <c r="H308" s="786"/>
      <c r="I308" s="786"/>
      <c r="J308" s="786"/>
      <c r="K308" s="786"/>
      <c r="L308" s="786"/>
      <c r="M308" s="786"/>
      <c r="N308" s="786"/>
    </row>
    <row r="309" spans="3:14">
      <c r="C309" s="786"/>
      <c r="D309" s="786"/>
      <c r="E309" s="786"/>
      <c r="F309" s="786"/>
      <c r="G309" s="786"/>
      <c r="H309" s="786"/>
      <c r="I309" s="786"/>
      <c r="J309" s="786"/>
      <c r="K309" s="786"/>
      <c r="L309" s="786"/>
      <c r="M309" s="786"/>
      <c r="N309" s="786"/>
    </row>
    <row r="310" spans="3:14">
      <c r="C310" s="786"/>
      <c r="D310" s="786"/>
      <c r="E310" s="786"/>
      <c r="F310" s="786"/>
      <c r="G310" s="786"/>
      <c r="H310" s="786"/>
      <c r="I310" s="786"/>
      <c r="J310" s="786"/>
      <c r="K310" s="786"/>
      <c r="L310" s="786"/>
      <c r="M310" s="786"/>
      <c r="N310" s="786"/>
    </row>
    <row r="311" spans="3:14">
      <c r="C311" s="786"/>
      <c r="D311" s="786"/>
      <c r="E311" s="786"/>
      <c r="F311" s="786"/>
      <c r="G311" s="786"/>
      <c r="H311" s="786"/>
      <c r="I311" s="786"/>
      <c r="J311" s="786"/>
      <c r="K311" s="786"/>
      <c r="L311" s="786"/>
      <c r="M311" s="786"/>
      <c r="N311" s="786"/>
    </row>
    <row r="312" spans="3:14">
      <c r="C312" s="786"/>
      <c r="D312" s="786"/>
      <c r="E312" s="786"/>
      <c r="F312" s="786"/>
      <c r="G312" s="786"/>
      <c r="H312" s="786"/>
      <c r="I312" s="786"/>
      <c r="J312" s="786"/>
      <c r="K312" s="786"/>
      <c r="L312" s="786"/>
      <c r="M312" s="786"/>
      <c r="N312" s="786"/>
    </row>
    <row r="313" spans="3:14">
      <c r="C313" s="786"/>
      <c r="D313" s="786"/>
      <c r="E313" s="786"/>
      <c r="F313" s="786"/>
      <c r="G313" s="786"/>
      <c r="H313" s="786"/>
      <c r="I313" s="786"/>
      <c r="J313" s="786"/>
      <c r="K313" s="786"/>
      <c r="L313" s="786"/>
      <c r="M313" s="786"/>
      <c r="N313" s="786"/>
    </row>
    <row r="314" spans="3:14">
      <c r="C314" s="786"/>
      <c r="D314" s="786"/>
      <c r="E314" s="786"/>
      <c r="F314" s="786"/>
      <c r="G314" s="786"/>
      <c r="H314" s="786"/>
      <c r="I314" s="786"/>
      <c r="J314" s="786"/>
      <c r="K314" s="786"/>
      <c r="L314" s="786"/>
      <c r="M314" s="786"/>
      <c r="N314" s="786"/>
    </row>
    <row r="315" spans="3:14">
      <c r="C315" s="786"/>
      <c r="D315" s="786"/>
      <c r="E315" s="786"/>
      <c r="F315" s="786"/>
      <c r="G315" s="786"/>
      <c r="H315" s="786"/>
      <c r="I315" s="786"/>
      <c r="J315" s="786"/>
      <c r="K315" s="786"/>
      <c r="L315" s="786"/>
      <c r="M315" s="786"/>
      <c r="N315" s="786"/>
    </row>
    <row r="316" spans="3:14">
      <c r="C316" s="786"/>
      <c r="D316" s="786"/>
      <c r="E316" s="786"/>
      <c r="F316" s="786"/>
      <c r="G316" s="786"/>
      <c r="H316" s="786"/>
      <c r="I316" s="786"/>
      <c r="J316" s="786"/>
      <c r="K316" s="786"/>
      <c r="L316" s="786"/>
      <c r="M316" s="786"/>
      <c r="N316" s="786"/>
    </row>
    <row r="317" spans="3:14">
      <c r="C317" s="786"/>
      <c r="D317" s="786"/>
      <c r="E317" s="786"/>
      <c r="F317" s="786"/>
      <c r="G317" s="786"/>
      <c r="H317" s="786"/>
      <c r="I317" s="786"/>
      <c r="J317" s="786"/>
      <c r="K317" s="786"/>
      <c r="L317" s="786"/>
      <c r="M317" s="786"/>
      <c r="N317" s="786"/>
    </row>
    <row r="318" spans="3:14">
      <c r="C318" s="786"/>
      <c r="D318" s="786"/>
      <c r="E318" s="786"/>
      <c r="F318" s="786"/>
      <c r="G318" s="786"/>
      <c r="H318" s="786"/>
      <c r="I318" s="786"/>
      <c r="J318" s="786"/>
      <c r="K318" s="786"/>
      <c r="L318" s="786"/>
      <c r="M318" s="786"/>
      <c r="N318" s="786"/>
    </row>
    <row r="319" spans="3:14">
      <c r="C319" s="786"/>
      <c r="D319" s="786"/>
      <c r="E319" s="786"/>
      <c r="F319" s="786"/>
      <c r="G319" s="786"/>
      <c r="H319" s="786"/>
      <c r="I319" s="786"/>
      <c r="J319" s="786"/>
      <c r="K319" s="786"/>
      <c r="L319" s="786"/>
      <c r="M319" s="786"/>
      <c r="N319" s="786"/>
    </row>
    <row r="320" spans="3:14">
      <c r="C320" s="786"/>
      <c r="D320" s="786"/>
      <c r="E320" s="786"/>
      <c r="F320" s="786"/>
      <c r="G320" s="786"/>
      <c r="H320" s="786"/>
      <c r="I320" s="786"/>
      <c r="J320" s="786"/>
      <c r="K320" s="786"/>
      <c r="L320" s="786"/>
      <c r="M320" s="786"/>
      <c r="N320" s="786"/>
    </row>
    <row r="321" spans="3:14">
      <c r="C321" s="786"/>
      <c r="D321" s="786"/>
      <c r="E321" s="786"/>
      <c r="F321" s="786"/>
      <c r="G321" s="786"/>
      <c r="H321" s="786"/>
      <c r="I321" s="786"/>
      <c r="J321" s="786"/>
      <c r="K321" s="786"/>
      <c r="L321" s="786"/>
      <c r="M321" s="786"/>
      <c r="N321" s="786"/>
    </row>
    <row r="322" spans="3:14">
      <c r="C322" s="786"/>
      <c r="D322" s="786"/>
      <c r="E322" s="786"/>
      <c r="F322" s="786"/>
      <c r="G322" s="786"/>
      <c r="H322" s="786"/>
      <c r="I322" s="786"/>
      <c r="J322" s="786"/>
      <c r="K322" s="786"/>
      <c r="L322" s="786"/>
      <c r="M322" s="786"/>
      <c r="N322" s="786"/>
    </row>
    <row r="323" spans="3:14">
      <c r="C323" s="786"/>
      <c r="D323" s="786"/>
      <c r="E323" s="786"/>
      <c r="F323" s="786"/>
      <c r="G323" s="786"/>
      <c r="H323" s="786"/>
      <c r="I323" s="786"/>
      <c r="J323" s="786"/>
      <c r="K323" s="786"/>
      <c r="L323" s="786"/>
      <c r="M323" s="786"/>
      <c r="N323" s="786"/>
    </row>
    <row r="324" spans="3:14">
      <c r="C324" s="786"/>
      <c r="D324" s="786"/>
      <c r="E324" s="786"/>
      <c r="F324" s="786"/>
      <c r="G324" s="786"/>
      <c r="H324" s="786"/>
      <c r="I324" s="786"/>
      <c r="J324" s="786"/>
      <c r="K324" s="786"/>
      <c r="L324" s="786"/>
      <c r="M324" s="786"/>
      <c r="N324" s="786"/>
    </row>
    <row r="325" spans="3:14">
      <c r="C325" s="786"/>
      <c r="D325" s="786"/>
      <c r="E325" s="786"/>
      <c r="F325" s="786"/>
      <c r="G325" s="786"/>
      <c r="H325" s="786"/>
      <c r="I325" s="786"/>
      <c r="J325" s="786"/>
      <c r="K325" s="786"/>
      <c r="L325" s="786"/>
      <c r="M325" s="786"/>
      <c r="N325" s="786"/>
    </row>
    <row r="326" spans="3:14">
      <c r="C326" s="786"/>
      <c r="D326" s="786"/>
      <c r="E326" s="786"/>
      <c r="F326" s="786"/>
      <c r="G326" s="786"/>
      <c r="H326" s="786"/>
      <c r="I326" s="786"/>
      <c r="J326" s="786"/>
      <c r="K326" s="786"/>
      <c r="L326" s="786"/>
      <c r="M326" s="786"/>
      <c r="N326" s="786"/>
    </row>
    <row r="327" spans="3:14">
      <c r="C327" s="786"/>
      <c r="D327" s="786"/>
      <c r="E327" s="786"/>
      <c r="F327" s="786"/>
      <c r="G327" s="786"/>
      <c r="H327" s="786"/>
      <c r="I327" s="786"/>
      <c r="J327" s="786"/>
      <c r="K327" s="786"/>
      <c r="L327" s="786"/>
      <c r="M327" s="786"/>
      <c r="N327" s="786"/>
    </row>
    <row r="328" spans="3:14">
      <c r="C328" s="786"/>
      <c r="D328" s="786"/>
      <c r="E328" s="786"/>
      <c r="F328" s="786"/>
      <c r="G328" s="786"/>
      <c r="H328" s="786"/>
      <c r="I328" s="786"/>
      <c r="J328" s="786"/>
      <c r="K328" s="786"/>
      <c r="L328" s="786"/>
      <c r="M328" s="786"/>
      <c r="N328" s="786"/>
    </row>
    <row r="329" spans="3:14">
      <c r="C329" s="786"/>
      <c r="D329" s="786"/>
      <c r="E329" s="786"/>
      <c r="F329" s="786"/>
      <c r="G329" s="786"/>
      <c r="H329" s="786"/>
      <c r="I329" s="786"/>
      <c r="J329" s="786"/>
      <c r="K329" s="786"/>
      <c r="L329" s="786"/>
      <c r="M329" s="786"/>
      <c r="N329" s="786"/>
    </row>
    <row r="330" spans="3:14">
      <c r="C330" s="786"/>
      <c r="D330" s="786"/>
      <c r="E330" s="786"/>
      <c r="F330" s="786"/>
      <c r="G330" s="786"/>
      <c r="H330" s="786"/>
      <c r="I330" s="786"/>
      <c r="J330" s="786"/>
      <c r="K330" s="786"/>
      <c r="L330" s="786"/>
      <c r="M330" s="786"/>
      <c r="N330" s="786"/>
    </row>
    <row r="331" spans="3:14">
      <c r="C331" s="786"/>
      <c r="D331" s="786"/>
      <c r="E331" s="786"/>
      <c r="F331" s="786"/>
      <c r="G331" s="786"/>
      <c r="H331" s="786"/>
      <c r="I331" s="786"/>
      <c r="J331" s="786"/>
      <c r="K331" s="786"/>
      <c r="L331" s="786"/>
      <c r="M331" s="786"/>
      <c r="N331" s="786"/>
    </row>
    <row r="332" spans="3:14">
      <c r="C332" s="786"/>
      <c r="D332" s="786"/>
      <c r="E332" s="786"/>
      <c r="F332" s="786"/>
      <c r="G332" s="786"/>
      <c r="H332" s="786"/>
      <c r="I332" s="786"/>
      <c r="J332" s="786"/>
      <c r="K332" s="786"/>
      <c r="L332" s="786"/>
      <c r="M332" s="786"/>
      <c r="N332" s="786"/>
    </row>
    <row r="333" spans="3:14">
      <c r="C333" s="786"/>
      <c r="D333" s="786"/>
      <c r="E333" s="786"/>
      <c r="F333" s="786"/>
      <c r="G333" s="786"/>
      <c r="H333" s="786"/>
      <c r="I333" s="786"/>
      <c r="J333" s="786"/>
      <c r="K333" s="786"/>
      <c r="L333" s="786"/>
      <c r="M333" s="786"/>
      <c r="N333" s="786"/>
    </row>
    <row r="334" spans="3:14">
      <c r="C334" s="786"/>
      <c r="D334" s="786"/>
      <c r="E334" s="786"/>
      <c r="F334" s="786"/>
      <c r="G334" s="786"/>
      <c r="H334" s="786"/>
      <c r="I334" s="786"/>
      <c r="J334" s="786"/>
      <c r="K334" s="786"/>
      <c r="L334" s="786"/>
      <c r="M334" s="786"/>
      <c r="N334" s="786"/>
    </row>
    <row r="335" spans="3:14">
      <c r="C335" s="786"/>
      <c r="D335" s="786"/>
      <c r="E335" s="786"/>
      <c r="F335" s="786"/>
      <c r="G335" s="786"/>
      <c r="H335" s="786"/>
      <c r="I335" s="786"/>
      <c r="J335" s="786"/>
      <c r="K335" s="786"/>
      <c r="L335" s="786"/>
      <c r="M335" s="786"/>
      <c r="N335" s="786"/>
    </row>
    <row r="336" spans="3:14">
      <c r="C336" s="786"/>
      <c r="D336" s="786"/>
      <c r="E336" s="786"/>
      <c r="F336" s="786"/>
      <c r="G336" s="786"/>
      <c r="H336" s="786"/>
      <c r="I336" s="786"/>
      <c r="J336" s="786"/>
      <c r="K336" s="786"/>
      <c r="L336" s="786"/>
      <c r="M336" s="786"/>
      <c r="N336" s="786"/>
    </row>
    <row r="337" spans="3:14">
      <c r="C337" s="786"/>
      <c r="D337" s="786"/>
      <c r="E337" s="786"/>
      <c r="F337" s="786"/>
      <c r="G337" s="786"/>
      <c r="H337" s="786"/>
      <c r="I337" s="786"/>
      <c r="J337" s="786"/>
      <c r="K337" s="786"/>
      <c r="L337" s="786"/>
      <c r="M337" s="786"/>
      <c r="N337" s="786"/>
    </row>
    <row r="338" spans="3:14">
      <c r="C338" s="786"/>
      <c r="D338" s="786"/>
      <c r="E338" s="786"/>
      <c r="F338" s="786"/>
      <c r="G338" s="786"/>
      <c r="H338" s="786"/>
      <c r="I338" s="786"/>
      <c r="J338" s="786"/>
      <c r="K338" s="786"/>
      <c r="L338" s="786"/>
      <c r="M338" s="786"/>
      <c r="N338" s="786"/>
    </row>
    <row r="339" spans="3:14">
      <c r="C339" s="786"/>
      <c r="D339" s="786"/>
      <c r="E339" s="786"/>
      <c r="F339" s="786"/>
      <c r="G339" s="786"/>
      <c r="H339" s="786"/>
      <c r="I339" s="786"/>
      <c r="J339" s="786"/>
      <c r="K339" s="786"/>
      <c r="L339" s="786"/>
      <c r="M339" s="786"/>
      <c r="N339" s="786"/>
    </row>
    <row r="340" spans="3:14">
      <c r="C340" s="786"/>
      <c r="D340" s="786"/>
      <c r="E340" s="786"/>
      <c r="F340" s="786"/>
      <c r="G340" s="786"/>
      <c r="H340" s="786"/>
      <c r="I340" s="786"/>
      <c r="J340" s="786"/>
      <c r="K340" s="786"/>
      <c r="L340" s="786"/>
      <c r="M340" s="786"/>
      <c r="N340" s="786"/>
    </row>
    <row r="341" spans="3:14">
      <c r="C341" s="786"/>
      <c r="D341" s="786"/>
      <c r="E341" s="786"/>
      <c r="F341" s="786"/>
      <c r="G341" s="786"/>
      <c r="H341" s="786"/>
      <c r="I341" s="786"/>
      <c r="J341" s="786"/>
      <c r="K341" s="786"/>
      <c r="L341" s="786"/>
      <c r="M341" s="786"/>
      <c r="N341" s="786"/>
    </row>
    <row r="342" spans="3:14">
      <c r="C342" s="786"/>
      <c r="D342" s="786"/>
      <c r="E342" s="786"/>
      <c r="F342" s="786"/>
      <c r="G342" s="786"/>
      <c r="H342" s="786"/>
      <c r="I342" s="786"/>
      <c r="J342" s="786"/>
      <c r="K342" s="786"/>
      <c r="L342" s="786"/>
      <c r="M342" s="786"/>
      <c r="N342" s="786"/>
    </row>
    <row r="343" spans="3:14">
      <c r="C343" s="786"/>
      <c r="D343" s="786"/>
      <c r="E343" s="786"/>
      <c r="F343" s="786"/>
      <c r="G343" s="786"/>
      <c r="H343" s="786"/>
      <c r="I343" s="786"/>
      <c r="J343" s="786"/>
      <c r="K343" s="786"/>
      <c r="L343" s="786"/>
      <c r="M343" s="786"/>
      <c r="N343" s="786"/>
    </row>
    <row r="344" spans="3:14">
      <c r="C344" s="786"/>
      <c r="D344" s="786"/>
      <c r="E344" s="786"/>
      <c r="F344" s="786"/>
      <c r="G344" s="786"/>
      <c r="H344" s="786"/>
      <c r="I344" s="786"/>
      <c r="J344" s="786"/>
      <c r="K344" s="786"/>
      <c r="L344" s="786"/>
      <c r="M344" s="786"/>
      <c r="N344" s="786"/>
    </row>
    <row r="345" spans="3:14">
      <c r="C345" s="786"/>
      <c r="D345" s="786"/>
      <c r="E345" s="786"/>
      <c r="F345" s="786"/>
      <c r="G345" s="786"/>
      <c r="H345" s="786"/>
      <c r="I345" s="786"/>
      <c r="J345" s="786"/>
      <c r="K345" s="786"/>
      <c r="L345" s="786"/>
      <c r="M345" s="786"/>
      <c r="N345" s="786"/>
    </row>
    <row r="346" spans="3:14">
      <c r="C346" s="786"/>
      <c r="D346" s="786"/>
      <c r="E346" s="786"/>
      <c r="F346" s="786"/>
      <c r="G346" s="786"/>
      <c r="H346" s="786"/>
      <c r="I346" s="786"/>
      <c r="J346" s="786"/>
      <c r="K346" s="786"/>
      <c r="L346" s="786"/>
      <c r="M346" s="786"/>
      <c r="N346" s="786"/>
    </row>
    <row r="347" spans="3:14">
      <c r="C347" s="786"/>
      <c r="D347" s="786"/>
      <c r="E347" s="786"/>
      <c r="F347" s="786"/>
      <c r="G347" s="786"/>
      <c r="H347" s="786"/>
      <c r="I347" s="786"/>
      <c r="J347" s="786"/>
      <c r="K347" s="786"/>
      <c r="L347" s="786"/>
      <c r="M347" s="786"/>
      <c r="N347" s="786"/>
    </row>
    <row r="348" spans="3:14">
      <c r="C348" s="786"/>
      <c r="D348" s="786"/>
      <c r="E348" s="786"/>
      <c r="F348" s="786"/>
      <c r="G348" s="786"/>
      <c r="H348" s="786"/>
      <c r="I348" s="786"/>
      <c r="J348" s="786"/>
      <c r="K348" s="786"/>
      <c r="L348" s="786"/>
      <c r="M348" s="786"/>
      <c r="N348" s="786"/>
    </row>
    <row r="349" spans="3:14">
      <c r="C349" s="786"/>
      <c r="D349" s="786"/>
      <c r="E349" s="786"/>
      <c r="F349" s="786"/>
      <c r="G349" s="786"/>
      <c r="H349" s="786"/>
      <c r="I349" s="786"/>
      <c r="J349" s="786"/>
      <c r="K349" s="786"/>
      <c r="L349" s="786"/>
      <c r="M349" s="786"/>
      <c r="N349" s="786"/>
    </row>
    <row r="350" spans="3:14">
      <c r="C350" s="786"/>
      <c r="D350" s="786"/>
      <c r="E350" s="786"/>
      <c r="F350" s="786"/>
      <c r="G350" s="786"/>
      <c r="H350" s="786"/>
      <c r="I350" s="786"/>
      <c r="J350" s="786"/>
      <c r="K350" s="786"/>
      <c r="L350" s="786"/>
      <c r="M350" s="786"/>
      <c r="N350" s="786"/>
    </row>
    <row r="351" spans="3:14">
      <c r="C351" s="786"/>
      <c r="D351" s="786"/>
      <c r="E351" s="786"/>
      <c r="F351" s="786"/>
      <c r="G351" s="786"/>
      <c r="H351" s="786"/>
      <c r="I351" s="786"/>
      <c r="J351" s="786"/>
      <c r="K351" s="786"/>
      <c r="L351" s="786"/>
      <c r="M351" s="786"/>
      <c r="N351" s="786"/>
    </row>
    <row r="352" spans="3:14">
      <c r="C352" s="786"/>
      <c r="D352" s="786"/>
      <c r="E352" s="786"/>
      <c r="F352" s="786"/>
      <c r="G352" s="786"/>
      <c r="H352" s="786"/>
      <c r="I352" s="786"/>
      <c r="J352" s="786"/>
      <c r="K352" s="786"/>
      <c r="L352" s="786"/>
      <c r="M352" s="786"/>
      <c r="N352" s="786"/>
    </row>
    <row r="353" spans="3:14">
      <c r="C353" s="786"/>
      <c r="D353" s="786"/>
      <c r="E353" s="786"/>
      <c r="F353" s="786"/>
      <c r="G353" s="786"/>
      <c r="H353" s="786"/>
      <c r="I353" s="786"/>
      <c r="J353" s="786"/>
      <c r="K353" s="786"/>
      <c r="L353" s="786"/>
      <c r="M353" s="786"/>
      <c r="N353" s="786"/>
    </row>
    <row r="354" spans="3:14">
      <c r="C354" s="786"/>
      <c r="D354" s="786"/>
      <c r="E354" s="786"/>
      <c r="F354" s="786"/>
      <c r="G354" s="786"/>
      <c r="H354" s="786"/>
      <c r="I354" s="786"/>
      <c r="J354" s="786"/>
      <c r="K354" s="786"/>
      <c r="L354" s="786"/>
      <c r="M354" s="786"/>
      <c r="N354" s="786"/>
    </row>
    <row r="355" spans="3:14">
      <c r="C355" s="786"/>
      <c r="D355" s="786"/>
      <c r="E355" s="786"/>
      <c r="F355" s="786"/>
      <c r="G355" s="786"/>
      <c r="H355" s="786"/>
      <c r="I355" s="786"/>
      <c r="J355" s="786"/>
      <c r="K355" s="786"/>
      <c r="L355" s="786"/>
      <c r="M355" s="786"/>
      <c r="N355" s="786"/>
    </row>
    <row r="356" spans="3:14">
      <c r="C356" s="786"/>
      <c r="D356" s="786"/>
      <c r="E356" s="786"/>
      <c r="F356" s="786"/>
      <c r="G356" s="786"/>
      <c r="H356" s="786"/>
      <c r="I356" s="786"/>
      <c r="J356" s="786"/>
      <c r="K356" s="786"/>
      <c r="L356" s="786"/>
      <c r="M356" s="786"/>
      <c r="N356" s="786"/>
    </row>
    <row r="357" spans="3:14">
      <c r="C357" s="786"/>
      <c r="D357" s="786"/>
      <c r="E357" s="786"/>
      <c r="F357" s="786"/>
      <c r="G357" s="786"/>
      <c r="H357" s="786"/>
      <c r="I357" s="786"/>
      <c r="J357" s="786"/>
      <c r="K357" s="786"/>
      <c r="L357" s="786"/>
      <c r="M357" s="786"/>
      <c r="N357" s="786"/>
    </row>
    <row r="358" spans="3:14">
      <c r="C358" s="786"/>
      <c r="D358" s="786"/>
      <c r="E358" s="786"/>
      <c r="F358" s="786"/>
      <c r="G358" s="786"/>
      <c r="H358" s="786"/>
      <c r="I358" s="786"/>
      <c r="J358" s="786"/>
      <c r="K358" s="786"/>
      <c r="L358" s="786"/>
      <c r="M358" s="786"/>
      <c r="N358" s="786"/>
    </row>
    <row r="359" spans="3:14">
      <c r="C359" s="786"/>
      <c r="D359" s="786"/>
      <c r="E359" s="786"/>
      <c r="F359" s="786"/>
      <c r="G359" s="786"/>
      <c r="H359" s="786"/>
      <c r="I359" s="786"/>
      <c r="J359" s="786"/>
      <c r="K359" s="786"/>
      <c r="L359" s="786"/>
      <c r="M359" s="786"/>
      <c r="N359" s="786"/>
    </row>
    <row r="360" spans="3:14">
      <c r="C360" s="786"/>
      <c r="D360" s="786"/>
      <c r="E360" s="786"/>
      <c r="F360" s="786"/>
      <c r="G360" s="786"/>
      <c r="H360" s="786"/>
      <c r="I360" s="786"/>
      <c r="J360" s="786"/>
      <c r="K360" s="786"/>
      <c r="L360" s="786"/>
      <c r="M360" s="786"/>
      <c r="N360" s="786"/>
    </row>
    <row r="361" spans="3:14">
      <c r="C361" s="786"/>
      <c r="D361" s="786"/>
      <c r="E361" s="786"/>
      <c r="F361" s="786"/>
      <c r="G361" s="786"/>
      <c r="H361" s="786"/>
      <c r="I361" s="786"/>
      <c r="J361" s="786"/>
      <c r="K361" s="786"/>
      <c r="L361" s="786"/>
      <c r="M361" s="786"/>
      <c r="N361" s="786"/>
    </row>
    <row r="362" spans="3:14">
      <c r="C362" s="786"/>
      <c r="D362" s="786"/>
      <c r="E362" s="786"/>
      <c r="F362" s="786"/>
      <c r="G362" s="786"/>
      <c r="H362" s="786"/>
      <c r="I362" s="786"/>
      <c r="J362" s="786"/>
      <c r="K362" s="786"/>
      <c r="L362" s="786"/>
      <c r="M362" s="786"/>
      <c r="N362" s="786"/>
    </row>
    <row r="363" spans="3:14">
      <c r="C363" s="786"/>
      <c r="D363" s="786"/>
      <c r="E363" s="786"/>
      <c r="F363" s="786"/>
      <c r="G363" s="786"/>
      <c r="H363" s="786"/>
      <c r="I363" s="786"/>
      <c r="J363" s="786"/>
      <c r="K363" s="786"/>
      <c r="L363" s="786"/>
      <c r="M363" s="786"/>
      <c r="N363" s="786"/>
    </row>
    <row r="364" spans="3:14">
      <c r="C364" s="786"/>
      <c r="D364" s="786"/>
      <c r="E364" s="786"/>
      <c r="F364" s="786"/>
      <c r="G364" s="786"/>
      <c r="H364" s="786"/>
      <c r="I364" s="786"/>
      <c r="J364" s="786"/>
      <c r="K364" s="786"/>
      <c r="L364" s="786"/>
      <c r="M364" s="786"/>
      <c r="N364" s="786"/>
    </row>
    <row r="365" spans="3:14">
      <c r="C365" s="786"/>
      <c r="D365" s="786"/>
      <c r="E365" s="786"/>
      <c r="F365" s="786"/>
      <c r="G365" s="786"/>
      <c r="H365" s="786"/>
      <c r="I365" s="786"/>
      <c r="J365" s="786"/>
      <c r="K365" s="786"/>
      <c r="L365" s="786"/>
      <c r="M365" s="786"/>
      <c r="N365" s="786"/>
    </row>
    <row r="366" spans="3:14">
      <c r="C366" s="786"/>
      <c r="D366" s="786"/>
      <c r="E366" s="786"/>
      <c r="F366" s="786"/>
      <c r="G366" s="786"/>
      <c r="H366" s="786"/>
      <c r="I366" s="786"/>
      <c r="J366" s="786"/>
      <c r="K366" s="786"/>
      <c r="L366" s="786"/>
      <c r="M366" s="786"/>
      <c r="N366" s="786"/>
    </row>
    <row r="367" spans="3:14">
      <c r="C367" s="786"/>
      <c r="D367" s="786"/>
      <c r="E367" s="786"/>
      <c r="F367" s="786"/>
      <c r="G367" s="786"/>
      <c r="H367" s="786"/>
      <c r="I367" s="786"/>
      <c r="J367" s="786"/>
      <c r="K367" s="786"/>
      <c r="L367" s="786"/>
      <c r="M367" s="786"/>
      <c r="N367" s="786"/>
    </row>
    <row r="368" spans="3:14">
      <c r="C368" s="786"/>
      <c r="D368" s="786"/>
      <c r="E368" s="786"/>
      <c r="F368" s="786"/>
      <c r="G368" s="786"/>
      <c r="H368" s="786"/>
      <c r="I368" s="786"/>
      <c r="J368" s="786"/>
      <c r="K368" s="786"/>
      <c r="L368" s="786"/>
      <c r="M368" s="786"/>
      <c r="N368" s="786"/>
    </row>
    <row r="369" spans="3:14">
      <c r="C369" s="786"/>
      <c r="D369" s="786"/>
      <c r="E369" s="786"/>
      <c r="F369" s="786"/>
      <c r="G369" s="786"/>
      <c r="H369" s="786"/>
      <c r="I369" s="786"/>
      <c r="J369" s="786"/>
      <c r="K369" s="786"/>
      <c r="L369" s="786"/>
      <c r="M369" s="786"/>
      <c r="N369" s="786"/>
    </row>
    <row r="370" spans="3:14">
      <c r="C370" s="786"/>
      <c r="D370" s="786"/>
      <c r="E370" s="786"/>
      <c r="F370" s="786"/>
      <c r="G370" s="786"/>
      <c r="H370" s="786"/>
      <c r="I370" s="786"/>
      <c r="J370" s="786"/>
      <c r="K370" s="786"/>
      <c r="L370" s="786"/>
      <c r="M370" s="786"/>
      <c r="N370" s="786"/>
    </row>
    <row r="371" spans="3:14">
      <c r="C371" s="786"/>
      <c r="D371" s="786"/>
      <c r="E371" s="786"/>
      <c r="F371" s="786"/>
      <c r="G371" s="786"/>
      <c r="H371" s="786"/>
      <c r="I371" s="786"/>
      <c r="J371" s="786"/>
      <c r="K371" s="786"/>
      <c r="L371" s="786"/>
      <c r="M371" s="786"/>
      <c r="N371" s="786"/>
    </row>
    <row r="372" spans="3:14">
      <c r="C372" s="786"/>
      <c r="D372" s="786"/>
      <c r="E372" s="786"/>
      <c r="F372" s="786"/>
      <c r="G372" s="786"/>
      <c r="H372" s="786"/>
      <c r="I372" s="786"/>
      <c r="J372" s="786"/>
      <c r="K372" s="786"/>
      <c r="L372" s="786"/>
      <c r="M372" s="786"/>
      <c r="N372" s="786"/>
    </row>
    <row r="373" spans="3:14">
      <c r="C373" s="786"/>
      <c r="D373" s="786"/>
      <c r="E373" s="786"/>
      <c r="F373" s="786"/>
      <c r="G373" s="786"/>
      <c r="H373" s="786"/>
      <c r="I373" s="786"/>
      <c r="J373" s="786"/>
      <c r="K373" s="786"/>
      <c r="L373" s="786"/>
      <c r="M373" s="786"/>
      <c r="N373" s="786"/>
    </row>
    <row r="374" spans="3:14">
      <c r="C374" s="786"/>
      <c r="D374" s="786"/>
      <c r="E374" s="786"/>
      <c r="F374" s="786"/>
      <c r="G374" s="786"/>
      <c r="H374" s="786"/>
      <c r="I374" s="786"/>
      <c r="J374" s="786"/>
      <c r="K374" s="786"/>
      <c r="L374" s="786"/>
      <c r="M374" s="786"/>
      <c r="N374" s="786"/>
    </row>
    <row r="375" spans="3:14">
      <c r="C375" s="786"/>
      <c r="D375" s="786"/>
      <c r="E375" s="786"/>
      <c r="F375" s="786"/>
      <c r="G375" s="786"/>
      <c r="H375" s="786"/>
      <c r="I375" s="786"/>
      <c r="J375" s="786"/>
      <c r="K375" s="786"/>
      <c r="L375" s="786"/>
      <c r="M375" s="786"/>
      <c r="N375" s="786"/>
    </row>
    <row r="376" spans="3:14">
      <c r="C376" s="786"/>
      <c r="D376" s="786"/>
      <c r="E376" s="786"/>
      <c r="F376" s="786"/>
      <c r="G376" s="786"/>
      <c r="H376" s="786"/>
      <c r="I376" s="786"/>
      <c r="J376" s="786"/>
      <c r="K376" s="786"/>
      <c r="L376" s="786"/>
      <c r="M376" s="786"/>
      <c r="N376" s="786"/>
    </row>
    <row r="377" spans="3:14">
      <c r="C377" s="786"/>
      <c r="D377" s="786"/>
      <c r="E377" s="786"/>
      <c r="F377" s="786"/>
      <c r="G377" s="786"/>
      <c r="H377" s="786"/>
      <c r="I377" s="786"/>
      <c r="J377" s="786"/>
      <c r="K377" s="786"/>
      <c r="L377" s="786"/>
      <c r="M377" s="786"/>
      <c r="N377" s="786"/>
    </row>
    <row r="378" spans="3:14">
      <c r="C378" s="786"/>
      <c r="D378" s="786"/>
      <c r="E378" s="786"/>
      <c r="F378" s="786"/>
      <c r="G378" s="786"/>
      <c r="H378" s="786"/>
      <c r="I378" s="786"/>
      <c r="J378" s="786"/>
      <c r="K378" s="786"/>
      <c r="L378" s="786"/>
      <c r="M378" s="786"/>
      <c r="N378" s="786"/>
    </row>
    <row r="379" spans="3:14">
      <c r="C379" s="786"/>
      <c r="D379" s="786"/>
      <c r="E379" s="786"/>
      <c r="F379" s="786"/>
      <c r="G379" s="786"/>
      <c r="H379" s="786"/>
      <c r="I379" s="786"/>
      <c r="J379" s="786"/>
      <c r="K379" s="786"/>
      <c r="L379" s="786"/>
      <c r="M379" s="786"/>
      <c r="N379" s="786"/>
    </row>
    <row r="380" spans="3:14">
      <c r="C380" s="786"/>
      <c r="D380" s="786"/>
      <c r="E380" s="786"/>
      <c r="F380" s="786"/>
      <c r="G380" s="786"/>
      <c r="H380" s="786"/>
      <c r="I380" s="786"/>
      <c r="J380" s="786"/>
      <c r="K380" s="786"/>
      <c r="L380" s="786"/>
      <c r="M380" s="786"/>
      <c r="N380" s="786"/>
    </row>
    <row r="381" spans="3:14">
      <c r="C381" s="786"/>
      <c r="D381" s="786"/>
      <c r="E381" s="786"/>
      <c r="F381" s="786"/>
      <c r="G381" s="786"/>
      <c r="H381" s="786"/>
      <c r="I381" s="786"/>
      <c r="J381" s="786"/>
      <c r="K381" s="786"/>
      <c r="L381" s="786"/>
      <c r="M381" s="786"/>
      <c r="N381" s="786"/>
    </row>
    <row r="382" spans="3:14">
      <c r="C382" s="786"/>
      <c r="D382" s="786"/>
      <c r="E382" s="786"/>
      <c r="F382" s="786"/>
      <c r="G382" s="786"/>
      <c r="H382" s="786"/>
      <c r="I382" s="786"/>
      <c r="J382" s="786"/>
      <c r="K382" s="786"/>
      <c r="L382" s="786"/>
      <c r="M382" s="786"/>
      <c r="N382" s="786"/>
    </row>
    <row r="383" spans="3:14">
      <c r="C383" s="786"/>
      <c r="D383" s="786"/>
      <c r="E383" s="786"/>
      <c r="F383" s="786"/>
      <c r="G383" s="786"/>
      <c r="H383" s="786"/>
      <c r="I383" s="786"/>
      <c r="J383" s="786"/>
      <c r="K383" s="786"/>
      <c r="L383" s="786"/>
      <c r="M383" s="786"/>
      <c r="N383" s="786"/>
    </row>
    <row r="384" spans="3:14">
      <c r="C384" s="786"/>
      <c r="D384" s="786"/>
      <c r="E384" s="786"/>
      <c r="F384" s="786"/>
      <c r="G384" s="786"/>
      <c r="H384" s="786"/>
      <c r="I384" s="786"/>
      <c r="J384" s="786"/>
      <c r="K384" s="786"/>
      <c r="L384" s="786"/>
      <c r="M384" s="786"/>
      <c r="N384" s="786"/>
    </row>
    <row r="385" spans="3:14">
      <c r="C385" s="786"/>
      <c r="D385" s="786"/>
      <c r="E385" s="786"/>
      <c r="F385" s="786"/>
      <c r="G385" s="786"/>
      <c r="H385" s="786"/>
      <c r="I385" s="786"/>
      <c r="J385" s="786"/>
      <c r="K385" s="786"/>
      <c r="L385" s="786"/>
      <c r="M385" s="786"/>
      <c r="N385" s="786"/>
    </row>
    <row r="386" spans="3:14">
      <c r="C386" s="786"/>
      <c r="D386" s="786"/>
      <c r="E386" s="786"/>
      <c r="F386" s="786"/>
      <c r="G386" s="786"/>
      <c r="H386" s="786"/>
      <c r="I386" s="786"/>
      <c r="J386" s="786"/>
      <c r="K386" s="786"/>
      <c r="L386" s="786"/>
      <c r="M386" s="786"/>
      <c r="N386" s="786"/>
    </row>
    <row r="387" spans="3:14">
      <c r="C387" s="786"/>
      <c r="D387" s="786"/>
      <c r="E387" s="786"/>
      <c r="F387" s="786"/>
      <c r="G387" s="786"/>
      <c r="H387" s="786"/>
      <c r="I387" s="786"/>
      <c r="J387" s="786"/>
      <c r="K387" s="786"/>
      <c r="L387" s="786"/>
      <c r="M387" s="786"/>
      <c r="N387" s="786"/>
    </row>
    <row r="388" spans="3:14">
      <c r="C388" s="786"/>
      <c r="D388" s="786"/>
      <c r="E388" s="786"/>
      <c r="F388" s="786"/>
      <c r="G388" s="786"/>
      <c r="H388" s="786"/>
      <c r="I388" s="786"/>
      <c r="J388" s="786"/>
      <c r="K388" s="786"/>
      <c r="L388" s="786"/>
      <c r="M388" s="786"/>
      <c r="N388" s="786"/>
    </row>
    <row r="389" spans="3:14">
      <c r="C389" s="786"/>
      <c r="D389" s="786"/>
      <c r="E389" s="786"/>
      <c r="F389" s="786"/>
      <c r="G389" s="786"/>
      <c r="H389" s="786"/>
      <c r="I389" s="786"/>
      <c r="J389" s="786"/>
      <c r="K389" s="786"/>
      <c r="L389" s="786"/>
      <c r="M389" s="786"/>
      <c r="N389" s="786"/>
    </row>
    <row r="390" spans="3:14">
      <c r="C390" s="786"/>
      <c r="D390" s="786"/>
      <c r="E390" s="786"/>
      <c r="F390" s="786"/>
      <c r="G390" s="786"/>
      <c r="H390" s="786"/>
      <c r="I390" s="786"/>
      <c r="J390" s="786"/>
      <c r="K390" s="786"/>
      <c r="L390" s="786"/>
      <c r="M390" s="786"/>
      <c r="N390" s="786"/>
    </row>
    <row r="391" spans="3:14">
      <c r="C391" s="786"/>
      <c r="D391" s="786"/>
      <c r="E391" s="786"/>
      <c r="F391" s="786"/>
      <c r="G391" s="786"/>
      <c r="H391" s="786"/>
      <c r="I391" s="786"/>
      <c r="J391" s="786"/>
      <c r="K391" s="786"/>
      <c r="L391" s="786"/>
      <c r="M391" s="786"/>
      <c r="N391" s="786"/>
    </row>
    <row r="392" spans="3:14">
      <c r="C392" s="786"/>
      <c r="D392" s="786"/>
      <c r="E392" s="786"/>
      <c r="F392" s="786"/>
      <c r="G392" s="786"/>
      <c r="H392" s="786"/>
      <c r="I392" s="786"/>
      <c r="J392" s="786"/>
      <c r="K392" s="786"/>
      <c r="L392" s="786"/>
      <c r="M392" s="786"/>
      <c r="N392" s="786"/>
    </row>
    <row r="393" spans="3:14">
      <c r="C393" s="786"/>
      <c r="D393" s="786"/>
      <c r="E393" s="786"/>
      <c r="F393" s="786"/>
      <c r="G393" s="786"/>
      <c r="H393" s="786"/>
      <c r="I393" s="786"/>
      <c r="J393" s="786"/>
      <c r="K393" s="786"/>
      <c r="L393" s="786"/>
      <c r="M393" s="786"/>
      <c r="N393" s="786"/>
    </row>
    <row r="394" spans="3:14">
      <c r="C394" s="786"/>
      <c r="D394" s="786"/>
      <c r="E394" s="786"/>
      <c r="F394" s="786"/>
      <c r="G394" s="786"/>
      <c r="H394" s="786"/>
      <c r="I394" s="786"/>
      <c r="J394" s="786"/>
      <c r="K394" s="786"/>
      <c r="L394" s="786"/>
      <c r="M394" s="786"/>
      <c r="N394" s="786"/>
    </row>
    <row r="395" spans="3:14">
      <c r="C395" s="786"/>
      <c r="D395" s="786"/>
      <c r="E395" s="786"/>
      <c r="F395" s="786"/>
      <c r="G395" s="786"/>
      <c r="H395" s="786"/>
      <c r="I395" s="786"/>
      <c r="J395" s="786"/>
      <c r="K395" s="786"/>
      <c r="L395" s="786"/>
      <c r="M395" s="786"/>
      <c r="N395" s="786"/>
    </row>
    <row r="396" spans="3:14">
      <c r="C396" s="786"/>
      <c r="D396" s="786"/>
      <c r="E396" s="786"/>
      <c r="F396" s="786"/>
      <c r="G396" s="786"/>
      <c r="H396" s="786"/>
      <c r="I396" s="786"/>
      <c r="J396" s="786"/>
      <c r="K396" s="786"/>
      <c r="L396" s="786"/>
      <c r="M396" s="786"/>
      <c r="N396" s="786"/>
    </row>
    <row r="397" spans="3:14">
      <c r="C397" s="786"/>
      <c r="D397" s="786"/>
      <c r="E397" s="786"/>
      <c r="F397" s="786"/>
      <c r="G397" s="786"/>
      <c r="H397" s="786"/>
      <c r="I397" s="786"/>
      <c r="J397" s="786"/>
      <c r="K397" s="786"/>
      <c r="L397" s="786"/>
      <c r="M397" s="786"/>
      <c r="N397" s="786"/>
    </row>
    <row r="398" spans="3:14">
      <c r="C398" s="786"/>
      <c r="D398" s="786"/>
      <c r="E398" s="786"/>
      <c r="F398" s="786"/>
      <c r="G398" s="786"/>
      <c r="H398" s="786"/>
      <c r="I398" s="786"/>
      <c r="J398" s="786"/>
      <c r="K398" s="786"/>
      <c r="L398" s="786"/>
      <c r="M398" s="786"/>
      <c r="N398" s="786"/>
    </row>
    <row r="399" spans="3:14">
      <c r="C399" s="786"/>
      <c r="D399" s="786"/>
      <c r="E399" s="786"/>
      <c r="F399" s="786"/>
      <c r="G399" s="786"/>
      <c r="H399" s="786"/>
      <c r="I399" s="786"/>
      <c r="J399" s="786"/>
      <c r="K399" s="786"/>
      <c r="L399" s="786"/>
      <c r="M399" s="786"/>
      <c r="N399" s="786"/>
    </row>
    <row r="400" spans="3:14">
      <c r="C400" s="786"/>
      <c r="D400" s="786"/>
      <c r="E400" s="786"/>
      <c r="F400" s="786"/>
      <c r="G400" s="786"/>
      <c r="H400" s="786"/>
      <c r="I400" s="786"/>
      <c r="J400" s="786"/>
      <c r="K400" s="786"/>
      <c r="L400" s="786"/>
      <c r="M400" s="786"/>
      <c r="N400" s="786"/>
    </row>
    <row r="401" spans="3:14">
      <c r="C401" s="786"/>
      <c r="D401" s="786"/>
      <c r="E401" s="786"/>
      <c r="F401" s="786"/>
      <c r="G401" s="786"/>
      <c r="H401" s="786"/>
      <c r="I401" s="786"/>
      <c r="J401" s="786"/>
      <c r="K401" s="786"/>
      <c r="L401" s="786"/>
      <c r="M401" s="786"/>
      <c r="N401" s="786"/>
    </row>
    <row r="402" spans="3:14">
      <c r="C402" s="786"/>
      <c r="D402" s="786"/>
      <c r="E402" s="786"/>
      <c r="F402" s="786"/>
      <c r="G402" s="786"/>
      <c r="H402" s="786"/>
      <c r="I402" s="786"/>
      <c r="J402" s="786"/>
      <c r="K402" s="786"/>
      <c r="L402" s="786"/>
      <c r="M402" s="786"/>
      <c r="N402" s="786"/>
    </row>
    <row r="403" spans="3:14">
      <c r="C403" s="786"/>
      <c r="D403" s="786"/>
      <c r="E403" s="786"/>
      <c r="F403" s="786"/>
      <c r="G403" s="786"/>
      <c r="H403" s="786"/>
      <c r="I403" s="786"/>
      <c r="J403" s="786"/>
      <c r="K403" s="786"/>
      <c r="L403" s="786"/>
      <c r="M403" s="786"/>
      <c r="N403" s="786"/>
    </row>
    <row r="404" spans="3:14">
      <c r="C404" s="786"/>
      <c r="D404" s="786"/>
      <c r="E404" s="786"/>
      <c r="F404" s="786"/>
      <c r="G404" s="786"/>
      <c r="H404" s="786"/>
      <c r="I404" s="786"/>
      <c r="J404" s="786"/>
      <c r="K404" s="786"/>
      <c r="L404" s="786"/>
      <c r="M404" s="786"/>
      <c r="N404" s="786"/>
    </row>
    <row r="405" spans="3:14">
      <c r="C405" s="786"/>
      <c r="D405" s="786"/>
      <c r="E405" s="786"/>
      <c r="F405" s="786"/>
      <c r="G405" s="786"/>
      <c r="H405" s="786"/>
      <c r="I405" s="786"/>
      <c r="J405" s="786"/>
      <c r="K405" s="786"/>
      <c r="L405" s="786"/>
      <c r="M405" s="786"/>
      <c r="N405" s="786"/>
    </row>
    <row r="406" spans="3:14">
      <c r="C406" s="786"/>
      <c r="D406" s="786"/>
      <c r="E406" s="786"/>
      <c r="F406" s="786"/>
      <c r="G406" s="786"/>
      <c r="H406" s="786"/>
      <c r="I406" s="786"/>
      <c r="J406" s="786"/>
      <c r="K406" s="786"/>
      <c r="L406" s="786"/>
      <c r="M406" s="786"/>
      <c r="N406" s="786"/>
    </row>
    <row r="407" spans="3:14">
      <c r="C407" s="786"/>
      <c r="D407" s="786"/>
      <c r="E407" s="786"/>
      <c r="F407" s="786"/>
      <c r="G407" s="786"/>
      <c r="H407" s="786"/>
      <c r="I407" s="786"/>
      <c r="J407" s="786"/>
      <c r="K407" s="786"/>
      <c r="L407" s="786"/>
      <c r="M407" s="786"/>
      <c r="N407" s="786"/>
    </row>
    <row r="408" spans="3:14">
      <c r="C408" s="786"/>
      <c r="D408" s="786"/>
      <c r="E408" s="786"/>
      <c r="F408" s="786"/>
      <c r="G408" s="786"/>
      <c r="H408" s="786"/>
      <c r="I408" s="786"/>
      <c r="J408" s="786"/>
      <c r="K408" s="786"/>
      <c r="L408" s="786"/>
      <c r="M408" s="786"/>
      <c r="N408" s="786"/>
    </row>
    <row r="409" spans="3:14">
      <c r="C409" s="786"/>
      <c r="D409" s="786"/>
      <c r="E409" s="786"/>
      <c r="F409" s="786"/>
      <c r="G409" s="786"/>
      <c r="H409" s="786"/>
      <c r="I409" s="786"/>
      <c r="J409" s="786"/>
      <c r="K409" s="786"/>
      <c r="L409" s="786"/>
      <c r="M409" s="786"/>
      <c r="N409" s="786"/>
    </row>
    <row r="410" spans="3:14">
      <c r="C410" s="786"/>
      <c r="D410" s="786"/>
      <c r="E410" s="786"/>
      <c r="F410" s="786"/>
      <c r="G410" s="786"/>
      <c r="H410" s="786"/>
      <c r="I410" s="786"/>
      <c r="J410" s="786"/>
      <c r="K410" s="786"/>
      <c r="L410" s="786"/>
      <c r="M410" s="786"/>
      <c r="N410" s="786"/>
    </row>
    <row r="411" spans="3:14">
      <c r="C411" s="786"/>
      <c r="D411" s="786"/>
      <c r="E411" s="786"/>
      <c r="F411" s="786"/>
      <c r="G411" s="786"/>
      <c r="H411" s="786"/>
      <c r="I411" s="786"/>
      <c r="J411" s="786"/>
      <c r="K411" s="786"/>
      <c r="L411" s="786"/>
      <c r="M411" s="786"/>
      <c r="N411" s="786"/>
    </row>
    <row r="412" spans="3:14">
      <c r="C412" s="786"/>
      <c r="D412" s="786"/>
      <c r="E412" s="786"/>
      <c r="F412" s="786"/>
      <c r="G412" s="786"/>
      <c r="H412" s="786"/>
      <c r="I412" s="786"/>
      <c r="J412" s="786"/>
      <c r="K412" s="786"/>
      <c r="L412" s="786"/>
      <c r="M412" s="786"/>
      <c r="N412" s="786"/>
    </row>
    <row r="413" spans="3:14">
      <c r="C413" s="786"/>
      <c r="D413" s="786"/>
      <c r="E413" s="786"/>
      <c r="F413" s="786"/>
      <c r="G413" s="786"/>
      <c r="H413" s="786"/>
      <c r="I413" s="786"/>
      <c r="J413" s="786"/>
      <c r="K413" s="786"/>
      <c r="L413" s="786"/>
      <c r="M413" s="786"/>
      <c r="N413" s="786"/>
    </row>
    <row r="414" spans="3:14">
      <c r="C414" s="786"/>
      <c r="D414" s="786"/>
      <c r="E414" s="786"/>
      <c r="F414" s="786"/>
      <c r="G414" s="786"/>
      <c r="H414" s="786"/>
      <c r="I414" s="786"/>
      <c r="J414" s="786"/>
      <c r="K414" s="786"/>
      <c r="L414" s="786"/>
      <c r="M414" s="786"/>
      <c r="N414" s="786"/>
    </row>
    <row r="415" spans="3:14">
      <c r="C415" s="786"/>
      <c r="D415" s="786"/>
      <c r="E415" s="786"/>
      <c r="F415" s="786"/>
      <c r="G415" s="786"/>
      <c r="H415" s="786"/>
      <c r="I415" s="786"/>
      <c r="J415" s="786"/>
      <c r="K415" s="786"/>
      <c r="L415" s="786"/>
      <c r="M415" s="786"/>
      <c r="N415" s="786"/>
    </row>
    <row r="416" spans="3:14">
      <c r="C416" s="786"/>
      <c r="D416" s="786"/>
      <c r="E416" s="786"/>
      <c r="F416" s="786"/>
      <c r="G416" s="786"/>
      <c r="H416" s="786"/>
      <c r="I416" s="786"/>
      <c r="J416" s="786"/>
      <c r="K416" s="786"/>
      <c r="L416" s="786"/>
      <c r="M416" s="786"/>
      <c r="N416" s="786"/>
    </row>
    <row r="417" spans="3:14">
      <c r="C417" s="786"/>
      <c r="D417" s="786"/>
      <c r="E417" s="786"/>
      <c r="F417" s="786"/>
      <c r="G417" s="786"/>
      <c r="H417" s="786"/>
      <c r="I417" s="786"/>
      <c r="J417" s="786"/>
      <c r="K417" s="786"/>
      <c r="L417" s="786"/>
      <c r="M417" s="786"/>
      <c r="N417" s="786"/>
    </row>
    <row r="418" spans="3:14">
      <c r="C418" s="786"/>
      <c r="D418" s="786"/>
      <c r="E418" s="786"/>
      <c r="F418" s="786"/>
      <c r="G418" s="786"/>
      <c r="H418" s="786"/>
      <c r="I418" s="786"/>
      <c r="J418" s="786"/>
      <c r="K418" s="786"/>
      <c r="L418" s="786"/>
      <c r="M418" s="786"/>
      <c r="N418" s="786"/>
    </row>
    <row r="419" spans="3:14">
      <c r="C419" s="786"/>
      <c r="D419" s="786"/>
      <c r="E419" s="786"/>
      <c r="F419" s="786"/>
      <c r="G419" s="786"/>
      <c r="H419" s="786"/>
      <c r="I419" s="786"/>
      <c r="J419" s="786"/>
      <c r="K419" s="786"/>
      <c r="L419" s="786"/>
      <c r="M419" s="786"/>
      <c r="N419" s="786"/>
    </row>
    <row r="420" spans="3:14">
      <c r="C420" s="786"/>
      <c r="D420" s="786"/>
      <c r="E420" s="786"/>
      <c r="F420" s="786"/>
      <c r="G420" s="786"/>
      <c r="H420" s="786"/>
      <c r="I420" s="786"/>
      <c r="J420" s="786"/>
      <c r="K420" s="786"/>
      <c r="L420" s="786"/>
      <c r="M420" s="786"/>
      <c r="N420" s="786"/>
    </row>
    <row r="421" spans="3:14">
      <c r="C421" s="786"/>
      <c r="D421" s="786"/>
      <c r="E421" s="786"/>
      <c r="F421" s="786"/>
      <c r="G421" s="786"/>
      <c r="H421" s="786"/>
      <c r="I421" s="786"/>
      <c r="J421" s="786"/>
      <c r="K421" s="786"/>
      <c r="L421" s="786"/>
      <c r="M421" s="786"/>
      <c r="N421" s="786"/>
    </row>
    <row r="422" spans="3:14">
      <c r="C422" s="786"/>
      <c r="D422" s="786"/>
      <c r="E422" s="786"/>
      <c r="F422" s="786"/>
      <c r="G422" s="786"/>
      <c r="H422" s="786"/>
      <c r="I422" s="786"/>
      <c r="J422" s="786"/>
      <c r="K422" s="786"/>
      <c r="L422" s="786"/>
      <c r="M422" s="786"/>
      <c r="N422" s="786"/>
    </row>
    <row r="423" spans="3:14">
      <c r="C423" s="786"/>
      <c r="D423" s="786"/>
      <c r="E423" s="786"/>
      <c r="F423" s="786"/>
      <c r="G423" s="786"/>
      <c r="H423" s="786"/>
      <c r="I423" s="786"/>
      <c r="J423" s="786"/>
      <c r="K423" s="786"/>
      <c r="L423" s="786"/>
      <c r="M423" s="786"/>
      <c r="N423" s="786"/>
    </row>
    <row r="424" spans="3:14">
      <c r="C424" s="786"/>
      <c r="D424" s="786"/>
      <c r="E424" s="786"/>
      <c r="F424" s="786"/>
      <c r="G424" s="786"/>
      <c r="H424" s="786"/>
      <c r="I424" s="786"/>
      <c r="J424" s="786"/>
      <c r="K424" s="786"/>
      <c r="L424" s="786"/>
      <c r="M424" s="786"/>
      <c r="N424" s="786"/>
    </row>
    <row r="425" spans="3:14">
      <c r="C425" s="786"/>
      <c r="D425" s="786"/>
      <c r="E425" s="786"/>
      <c r="F425" s="786"/>
      <c r="G425" s="786"/>
      <c r="H425" s="786"/>
      <c r="I425" s="786"/>
      <c r="J425" s="786"/>
      <c r="K425" s="786"/>
      <c r="L425" s="786"/>
      <c r="M425" s="786"/>
      <c r="N425" s="786"/>
    </row>
    <row r="426" spans="3:14">
      <c r="C426" s="786"/>
      <c r="D426" s="786"/>
      <c r="E426" s="786"/>
      <c r="F426" s="786"/>
      <c r="G426" s="786"/>
      <c r="H426" s="786"/>
      <c r="I426" s="786"/>
      <c r="J426" s="786"/>
      <c r="K426" s="786"/>
      <c r="L426" s="786"/>
      <c r="M426" s="786"/>
      <c r="N426" s="786"/>
    </row>
    <row r="427" spans="3:14">
      <c r="C427" s="786"/>
      <c r="D427" s="786"/>
      <c r="E427" s="786"/>
      <c r="F427" s="786"/>
      <c r="G427" s="786"/>
      <c r="H427" s="786"/>
      <c r="I427" s="786"/>
      <c r="J427" s="786"/>
      <c r="K427" s="786"/>
      <c r="L427" s="786"/>
      <c r="M427" s="786"/>
      <c r="N427" s="786"/>
    </row>
    <row r="428" spans="3:14">
      <c r="C428" s="786"/>
      <c r="D428" s="786"/>
      <c r="E428" s="786"/>
      <c r="F428" s="786"/>
      <c r="G428" s="786"/>
      <c r="H428" s="786"/>
      <c r="I428" s="786"/>
      <c r="J428" s="786"/>
      <c r="K428" s="786"/>
      <c r="L428" s="786"/>
      <c r="M428" s="786"/>
      <c r="N428" s="786"/>
    </row>
    <row r="429" spans="3:14">
      <c r="C429" s="786"/>
      <c r="D429" s="786"/>
      <c r="E429" s="786"/>
      <c r="F429" s="786"/>
      <c r="G429" s="786"/>
      <c r="H429" s="786"/>
      <c r="I429" s="786"/>
      <c r="J429" s="786"/>
      <c r="K429" s="786"/>
      <c r="L429" s="786"/>
      <c r="M429" s="786"/>
      <c r="N429" s="786"/>
    </row>
    <row r="430" spans="3:14">
      <c r="C430" s="786"/>
      <c r="D430" s="786"/>
      <c r="E430" s="786"/>
      <c r="F430" s="786"/>
      <c r="G430" s="786"/>
      <c r="H430" s="786"/>
      <c r="I430" s="786"/>
      <c r="J430" s="786"/>
      <c r="K430" s="786"/>
      <c r="L430" s="786"/>
      <c r="M430" s="786"/>
      <c r="N430" s="786"/>
    </row>
    <row r="431" spans="3:14">
      <c r="C431" s="786"/>
      <c r="D431" s="786"/>
      <c r="E431" s="786"/>
      <c r="F431" s="786"/>
      <c r="G431" s="786"/>
      <c r="H431" s="786"/>
      <c r="I431" s="786"/>
      <c r="J431" s="786"/>
      <c r="K431" s="786"/>
      <c r="L431" s="786"/>
      <c r="M431" s="786"/>
      <c r="N431" s="786"/>
    </row>
    <row r="432" spans="3:14">
      <c r="C432" s="786"/>
      <c r="D432" s="786"/>
      <c r="E432" s="786"/>
      <c r="F432" s="786"/>
      <c r="G432" s="786"/>
      <c r="H432" s="786"/>
      <c r="I432" s="786"/>
      <c r="J432" s="786"/>
      <c r="K432" s="786"/>
      <c r="L432" s="786"/>
      <c r="M432" s="786"/>
      <c r="N432" s="786"/>
    </row>
    <row r="433" spans="3:14">
      <c r="C433" s="786"/>
      <c r="D433" s="786"/>
      <c r="E433" s="786"/>
      <c r="F433" s="786"/>
      <c r="G433" s="786"/>
      <c r="H433" s="786"/>
      <c r="I433" s="786"/>
      <c r="J433" s="786"/>
      <c r="K433" s="786"/>
      <c r="L433" s="786"/>
      <c r="M433" s="786"/>
      <c r="N433" s="786"/>
    </row>
    <row r="434" spans="3:14">
      <c r="C434" s="786"/>
      <c r="D434" s="786"/>
      <c r="E434" s="786"/>
      <c r="F434" s="786"/>
      <c r="G434" s="786"/>
      <c r="H434" s="786"/>
      <c r="I434" s="786"/>
      <c r="J434" s="786"/>
      <c r="K434" s="786"/>
      <c r="L434" s="786"/>
      <c r="M434" s="786"/>
      <c r="N434" s="786"/>
    </row>
    <row r="435" spans="3:14">
      <c r="C435" s="786"/>
      <c r="D435" s="786"/>
      <c r="E435" s="786"/>
      <c r="F435" s="786"/>
      <c r="G435" s="786"/>
      <c r="H435" s="786"/>
      <c r="I435" s="786"/>
      <c r="J435" s="786"/>
      <c r="K435" s="786"/>
      <c r="L435" s="786"/>
      <c r="M435" s="786"/>
      <c r="N435" s="786"/>
    </row>
    <row r="436" spans="3:14">
      <c r="C436" s="786"/>
      <c r="D436" s="786"/>
      <c r="E436" s="786"/>
      <c r="F436" s="786"/>
      <c r="G436" s="786"/>
      <c r="H436" s="786"/>
      <c r="I436" s="786"/>
      <c r="J436" s="786"/>
      <c r="K436" s="786"/>
      <c r="L436" s="786"/>
      <c r="M436" s="786"/>
      <c r="N436" s="786"/>
    </row>
    <row r="437" spans="3:14">
      <c r="C437" s="786"/>
      <c r="D437" s="786"/>
      <c r="E437" s="786"/>
      <c r="F437" s="786"/>
      <c r="G437" s="786"/>
      <c r="H437" s="786"/>
      <c r="I437" s="786"/>
      <c r="J437" s="786"/>
      <c r="K437" s="786"/>
      <c r="L437" s="786"/>
      <c r="M437" s="786"/>
      <c r="N437" s="786"/>
    </row>
    <row r="438" spans="3:14">
      <c r="C438" s="786"/>
      <c r="D438" s="786"/>
      <c r="E438" s="786"/>
      <c r="F438" s="786"/>
      <c r="G438" s="786"/>
      <c r="H438" s="786"/>
      <c r="I438" s="786"/>
      <c r="J438" s="786"/>
      <c r="K438" s="786"/>
      <c r="L438" s="786"/>
      <c r="M438" s="786"/>
      <c r="N438" s="786"/>
    </row>
    <row r="439" spans="3:14">
      <c r="C439" s="786"/>
      <c r="D439" s="786"/>
      <c r="E439" s="786"/>
      <c r="F439" s="786"/>
      <c r="G439" s="786"/>
      <c r="H439" s="786"/>
      <c r="I439" s="786"/>
      <c r="J439" s="786"/>
      <c r="K439" s="786"/>
      <c r="L439" s="786"/>
      <c r="M439" s="786"/>
      <c r="N439" s="786"/>
    </row>
    <row r="440" spans="3:14">
      <c r="C440" s="786"/>
      <c r="D440" s="786"/>
      <c r="E440" s="786"/>
      <c r="F440" s="786"/>
      <c r="G440" s="786"/>
      <c r="H440" s="786"/>
      <c r="I440" s="786"/>
      <c r="J440" s="786"/>
      <c r="K440" s="786"/>
      <c r="L440" s="786"/>
      <c r="M440" s="786"/>
      <c r="N440" s="786"/>
    </row>
    <row r="441" spans="3:14">
      <c r="C441" s="786"/>
      <c r="D441" s="786"/>
      <c r="E441" s="786"/>
      <c r="F441" s="786"/>
      <c r="G441" s="786"/>
      <c r="H441" s="786"/>
      <c r="I441" s="786"/>
      <c r="J441" s="786"/>
      <c r="K441" s="786"/>
      <c r="L441" s="786"/>
      <c r="M441" s="786"/>
      <c r="N441" s="786"/>
    </row>
    <row r="442" spans="3:14">
      <c r="C442" s="786"/>
      <c r="D442" s="786"/>
      <c r="E442" s="786"/>
      <c r="F442" s="786"/>
      <c r="G442" s="786"/>
      <c r="H442" s="786"/>
      <c r="I442" s="786"/>
      <c r="J442" s="786"/>
      <c r="K442" s="786"/>
      <c r="L442" s="786"/>
      <c r="M442" s="786"/>
      <c r="N442" s="786"/>
    </row>
    <row r="443" spans="3:14">
      <c r="C443" s="786"/>
      <c r="D443" s="786"/>
      <c r="E443" s="786"/>
      <c r="F443" s="786"/>
      <c r="G443" s="786"/>
      <c r="H443" s="786"/>
      <c r="I443" s="786"/>
      <c r="J443" s="786"/>
      <c r="K443" s="786"/>
      <c r="L443" s="786"/>
      <c r="M443" s="786"/>
      <c r="N443" s="786"/>
    </row>
    <row r="444" spans="3:14">
      <c r="C444" s="786"/>
      <c r="D444" s="786"/>
      <c r="E444" s="786"/>
      <c r="F444" s="786"/>
      <c r="G444" s="786"/>
      <c r="H444" s="786"/>
      <c r="I444" s="786"/>
      <c r="J444" s="786"/>
      <c r="K444" s="786"/>
      <c r="L444" s="786"/>
      <c r="M444" s="786"/>
      <c r="N444" s="786"/>
    </row>
    <row r="445" spans="3:14">
      <c r="C445" s="786"/>
      <c r="D445" s="786"/>
      <c r="E445" s="786"/>
      <c r="F445" s="786"/>
      <c r="G445" s="786"/>
      <c r="H445" s="786"/>
      <c r="I445" s="786"/>
      <c r="J445" s="786"/>
      <c r="K445" s="786"/>
      <c r="L445" s="786"/>
      <c r="M445" s="786"/>
      <c r="N445" s="786"/>
    </row>
    <row r="446" spans="3:14">
      <c r="C446" s="786"/>
      <c r="D446" s="786"/>
      <c r="E446" s="786"/>
      <c r="F446" s="786"/>
      <c r="G446" s="786"/>
      <c r="H446" s="786"/>
      <c r="I446" s="786"/>
      <c r="J446" s="786"/>
      <c r="K446" s="786"/>
      <c r="L446" s="786"/>
      <c r="M446" s="786"/>
      <c r="N446" s="786"/>
    </row>
    <row r="447" spans="3:14">
      <c r="C447" s="786"/>
      <c r="D447" s="786"/>
      <c r="E447" s="786"/>
      <c r="F447" s="786"/>
      <c r="G447" s="786"/>
      <c r="H447" s="786"/>
      <c r="I447" s="786"/>
      <c r="J447" s="786"/>
      <c r="K447" s="786"/>
      <c r="L447" s="786"/>
      <c r="M447" s="786"/>
      <c r="N447" s="786"/>
    </row>
    <row r="448" spans="3:14">
      <c r="C448" s="786"/>
      <c r="D448" s="786"/>
      <c r="E448" s="786"/>
      <c r="F448" s="786"/>
      <c r="G448" s="786"/>
      <c r="H448" s="786"/>
      <c r="I448" s="786"/>
      <c r="J448" s="786"/>
      <c r="K448" s="786"/>
      <c r="L448" s="786"/>
      <c r="M448" s="786"/>
      <c r="N448" s="786"/>
    </row>
    <row r="449" spans="3:14">
      <c r="C449" s="786"/>
      <c r="D449" s="786"/>
      <c r="E449" s="786"/>
      <c r="F449" s="786"/>
      <c r="G449" s="786"/>
      <c r="H449" s="786"/>
      <c r="I449" s="786"/>
      <c r="J449" s="786"/>
      <c r="K449" s="786"/>
      <c r="L449" s="786"/>
      <c r="M449" s="786"/>
      <c r="N449" s="786"/>
    </row>
    <row r="450" spans="3:14">
      <c r="C450" s="786"/>
      <c r="D450" s="786"/>
      <c r="E450" s="786"/>
      <c r="F450" s="786"/>
      <c r="G450" s="786"/>
      <c r="H450" s="786"/>
      <c r="I450" s="786"/>
      <c r="J450" s="786"/>
      <c r="K450" s="786"/>
      <c r="L450" s="786"/>
      <c r="M450" s="786"/>
      <c r="N450" s="786"/>
    </row>
    <row r="451" spans="3:14">
      <c r="C451" s="786"/>
      <c r="D451" s="786"/>
      <c r="E451" s="786"/>
      <c r="F451" s="786"/>
      <c r="G451" s="786"/>
      <c r="H451" s="786"/>
      <c r="I451" s="786"/>
      <c r="J451" s="786"/>
      <c r="K451" s="786"/>
      <c r="L451" s="786"/>
      <c r="M451" s="786"/>
      <c r="N451" s="786"/>
    </row>
    <row r="452" spans="3:14">
      <c r="C452" s="786"/>
      <c r="D452" s="786"/>
      <c r="E452" s="786"/>
      <c r="F452" s="786"/>
      <c r="G452" s="786"/>
      <c r="H452" s="786"/>
      <c r="I452" s="786"/>
      <c r="J452" s="786"/>
      <c r="K452" s="786"/>
      <c r="L452" s="786"/>
      <c r="M452" s="786"/>
      <c r="N452" s="786"/>
    </row>
    <row r="453" spans="3:14">
      <c r="C453" s="786"/>
      <c r="D453" s="786"/>
      <c r="E453" s="786"/>
      <c r="F453" s="786"/>
      <c r="G453" s="786"/>
      <c r="H453" s="786"/>
      <c r="I453" s="786"/>
      <c r="J453" s="786"/>
      <c r="K453" s="786"/>
      <c r="L453" s="786"/>
      <c r="M453" s="786"/>
      <c r="N453" s="786"/>
    </row>
    <row r="454" spans="3:14">
      <c r="C454" s="786"/>
      <c r="D454" s="786"/>
      <c r="E454" s="786"/>
      <c r="F454" s="786"/>
      <c r="G454" s="786"/>
      <c r="H454" s="786"/>
      <c r="I454" s="786"/>
      <c r="J454" s="786"/>
      <c r="K454" s="786"/>
      <c r="L454" s="786"/>
      <c r="M454" s="786"/>
      <c r="N454" s="786"/>
    </row>
    <row r="455" spans="3:14">
      <c r="C455" s="786"/>
      <c r="D455" s="786"/>
      <c r="E455" s="786"/>
      <c r="F455" s="786"/>
      <c r="G455" s="786"/>
      <c r="H455" s="786"/>
      <c r="I455" s="786"/>
      <c r="J455" s="786"/>
      <c r="K455" s="786"/>
      <c r="L455" s="786"/>
      <c r="M455" s="786"/>
      <c r="N455" s="786"/>
    </row>
    <row r="456" spans="3:14">
      <c r="C456" s="786"/>
      <c r="D456" s="786"/>
      <c r="E456" s="786"/>
      <c r="F456" s="786"/>
      <c r="G456" s="786"/>
      <c r="H456" s="786"/>
      <c r="I456" s="786"/>
      <c r="J456" s="786"/>
      <c r="K456" s="786"/>
      <c r="L456" s="786"/>
      <c r="M456" s="786"/>
      <c r="N456" s="786"/>
    </row>
    <row r="457" spans="3:14">
      <c r="C457" s="786"/>
      <c r="D457" s="786"/>
      <c r="E457" s="786"/>
      <c r="F457" s="786"/>
      <c r="G457" s="786"/>
      <c r="H457" s="786"/>
      <c r="I457" s="786"/>
      <c r="J457" s="786"/>
      <c r="K457" s="786"/>
      <c r="L457" s="786"/>
      <c r="M457" s="786"/>
      <c r="N457" s="786"/>
    </row>
    <row r="458" spans="3:14">
      <c r="C458" s="786"/>
      <c r="D458" s="786"/>
      <c r="E458" s="786"/>
      <c r="F458" s="786"/>
      <c r="G458" s="786"/>
      <c r="H458" s="786"/>
      <c r="I458" s="786"/>
      <c r="J458" s="786"/>
      <c r="K458" s="786"/>
      <c r="L458" s="786"/>
      <c r="M458" s="786"/>
      <c r="N458" s="786"/>
    </row>
    <row r="459" spans="3:14">
      <c r="C459" s="786"/>
      <c r="D459" s="786"/>
      <c r="E459" s="786"/>
      <c r="F459" s="786"/>
      <c r="G459" s="786"/>
      <c r="H459" s="786"/>
      <c r="I459" s="786"/>
      <c r="J459" s="786"/>
      <c r="K459" s="786"/>
      <c r="L459" s="786"/>
      <c r="M459" s="786"/>
      <c r="N459" s="786"/>
    </row>
    <row r="460" spans="3:14">
      <c r="C460" s="786"/>
      <c r="D460" s="786"/>
      <c r="E460" s="786"/>
      <c r="F460" s="786"/>
      <c r="G460" s="786"/>
      <c r="H460" s="786"/>
      <c r="I460" s="786"/>
      <c r="J460" s="786"/>
      <c r="K460" s="786"/>
      <c r="L460" s="786"/>
      <c r="M460" s="786"/>
      <c r="N460" s="786"/>
    </row>
    <row r="461" spans="3:14">
      <c r="C461" s="786"/>
      <c r="D461" s="786"/>
      <c r="E461" s="786"/>
      <c r="F461" s="786"/>
      <c r="G461" s="786"/>
      <c r="H461" s="786"/>
      <c r="I461" s="786"/>
      <c r="J461" s="786"/>
      <c r="K461" s="786"/>
      <c r="L461" s="786"/>
      <c r="M461" s="786"/>
      <c r="N461" s="786"/>
    </row>
    <row r="462" spans="3:14">
      <c r="C462" s="786"/>
      <c r="D462" s="786"/>
      <c r="E462" s="786"/>
      <c r="F462" s="786"/>
      <c r="G462" s="786"/>
      <c r="H462" s="786"/>
      <c r="I462" s="786"/>
      <c r="J462" s="786"/>
      <c r="K462" s="786"/>
      <c r="L462" s="786"/>
      <c r="M462" s="786"/>
      <c r="N462" s="786"/>
    </row>
    <row r="463" spans="3:14">
      <c r="C463" s="786"/>
      <c r="D463" s="786"/>
      <c r="E463" s="786"/>
      <c r="F463" s="786"/>
      <c r="G463" s="786"/>
      <c r="H463" s="786"/>
      <c r="I463" s="786"/>
      <c r="J463" s="786"/>
      <c r="K463" s="786"/>
      <c r="L463" s="786"/>
      <c r="M463" s="786"/>
      <c r="N463" s="786"/>
    </row>
    <row r="464" spans="3:14">
      <c r="C464" s="786"/>
      <c r="D464" s="786"/>
      <c r="E464" s="786"/>
      <c r="F464" s="786"/>
      <c r="G464" s="786"/>
      <c r="H464" s="786"/>
      <c r="I464" s="786"/>
      <c r="J464" s="786"/>
      <c r="K464" s="786"/>
      <c r="L464" s="786"/>
      <c r="M464" s="786"/>
      <c r="N464" s="786"/>
    </row>
    <row r="465" spans="3:14">
      <c r="C465" s="786"/>
      <c r="D465" s="786"/>
      <c r="E465" s="786"/>
      <c r="F465" s="786"/>
      <c r="G465" s="786"/>
      <c r="H465" s="786"/>
      <c r="I465" s="786"/>
      <c r="J465" s="786"/>
      <c r="K465" s="786"/>
      <c r="L465" s="786"/>
      <c r="M465" s="786"/>
      <c r="N465" s="786"/>
    </row>
    <row r="466" spans="3:14">
      <c r="C466" s="786"/>
      <c r="D466" s="786"/>
      <c r="E466" s="786"/>
      <c r="F466" s="786"/>
      <c r="G466" s="786"/>
      <c r="H466" s="786"/>
      <c r="I466" s="786"/>
      <c r="J466" s="786"/>
      <c r="K466" s="786"/>
      <c r="L466" s="786"/>
      <c r="M466" s="786"/>
      <c r="N466" s="786"/>
    </row>
    <row r="467" spans="3:14">
      <c r="C467" s="786"/>
      <c r="D467" s="786"/>
      <c r="E467" s="786"/>
      <c r="F467" s="786"/>
      <c r="G467" s="786"/>
      <c r="H467" s="786"/>
      <c r="I467" s="786"/>
      <c r="J467" s="786"/>
      <c r="K467" s="786"/>
      <c r="L467" s="786"/>
      <c r="M467" s="786"/>
      <c r="N467" s="786"/>
    </row>
    <row r="468" spans="3:14">
      <c r="C468" s="786"/>
      <c r="D468" s="786"/>
      <c r="E468" s="786"/>
      <c r="F468" s="786"/>
      <c r="G468" s="786"/>
      <c r="H468" s="786"/>
      <c r="I468" s="786"/>
      <c r="J468" s="786"/>
      <c r="K468" s="786"/>
      <c r="L468" s="786"/>
      <c r="M468" s="786"/>
      <c r="N468" s="786"/>
    </row>
    <row r="469" spans="3:14">
      <c r="C469" s="786"/>
      <c r="D469" s="786"/>
      <c r="E469" s="786"/>
      <c r="F469" s="786"/>
      <c r="G469" s="786"/>
      <c r="H469" s="786"/>
      <c r="I469" s="786"/>
      <c r="J469" s="786"/>
      <c r="K469" s="786"/>
      <c r="L469" s="786"/>
      <c r="M469" s="786"/>
      <c r="N469" s="786"/>
    </row>
    <row r="470" spans="3:14">
      <c r="C470" s="786"/>
      <c r="D470" s="786"/>
      <c r="E470" s="786"/>
      <c r="F470" s="786"/>
      <c r="G470" s="786"/>
      <c r="H470" s="786"/>
      <c r="I470" s="786"/>
      <c r="J470" s="786"/>
      <c r="K470" s="786"/>
      <c r="L470" s="786"/>
      <c r="M470" s="786"/>
      <c r="N470" s="786"/>
    </row>
    <row r="471" spans="3:14">
      <c r="C471" s="786"/>
      <c r="D471" s="786"/>
      <c r="E471" s="786"/>
      <c r="F471" s="786"/>
      <c r="G471" s="786"/>
      <c r="H471" s="786"/>
      <c r="I471" s="786"/>
      <c r="J471" s="786"/>
      <c r="K471" s="786"/>
      <c r="L471" s="786"/>
      <c r="M471" s="786"/>
      <c r="N471" s="786"/>
    </row>
    <row r="472" spans="3:14">
      <c r="C472" s="786"/>
      <c r="D472" s="786"/>
      <c r="E472" s="786"/>
      <c r="F472" s="786"/>
      <c r="G472" s="786"/>
      <c r="H472" s="786"/>
      <c r="I472" s="786"/>
      <c r="J472" s="786"/>
      <c r="K472" s="786"/>
      <c r="L472" s="786"/>
      <c r="M472" s="786"/>
      <c r="N472" s="786"/>
    </row>
    <row r="473" spans="3:14">
      <c r="C473" s="786"/>
      <c r="D473" s="786"/>
      <c r="E473" s="786"/>
      <c r="F473" s="786"/>
      <c r="G473" s="786"/>
      <c r="H473" s="786"/>
      <c r="I473" s="786"/>
      <c r="J473" s="786"/>
      <c r="K473" s="786"/>
      <c r="L473" s="786"/>
      <c r="M473" s="786"/>
      <c r="N473" s="786"/>
    </row>
    <row r="474" spans="3:14">
      <c r="C474" s="786"/>
      <c r="D474" s="786"/>
      <c r="E474" s="786"/>
      <c r="F474" s="786"/>
      <c r="G474" s="786"/>
      <c r="H474" s="786"/>
      <c r="I474" s="786"/>
      <c r="J474" s="786"/>
      <c r="K474" s="786"/>
      <c r="L474" s="786"/>
      <c r="M474" s="786"/>
      <c r="N474" s="786"/>
    </row>
    <row r="475" spans="3:14">
      <c r="C475" s="786"/>
      <c r="D475" s="786"/>
      <c r="E475" s="786"/>
      <c r="F475" s="786"/>
      <c r="G475" s="786"/>
      <c r="H475" s="786"/>
      <c r="I475" s="786"/>
      <c r="J475" s="786"/>
      <c r="K475" s="786"/>
      <c r="L475" s="786"/>
      <c r="M475" s="786"/>
      <c r="N475" s="786"/>
    </row>
    <row r="476" spans="3:14">
      <c r="C476" s="786"/>
      <c r="D476" s="786"/>
      <c r="E476" s="786"/>
      <c r="F476" s="786"/>
      <c r="G476" s="786"/>
      <c r="H476" s="786"/>
      <c r="I476" s="786"/>
      <c r="J476" s="786"/>
      <c r="K476" s="786"/>
      <c r="L476" s="786"/>
      <c r="M476" s="786"/>
      <c r="N476" s="786"/>
    </row>
    <row r="477" spans="3:14">
      <c r="C477" s="786"/>
      <c r="D477" s="786"/>
      <c r="E477" s="786"/>
      <c r="F477" s="786"/>
      <c r="G477" s="786"/>
      <c r="H477" s="786"/>
      <c r="I477" s="786"/>
      <c r="J477" s="786"/>
      <c r="K477" s="786"/>
      <c r="L477" s="786"/>
      <c r="M477" s="786"/>
      <c r="N477" s="786"/>
    </row>
    <row r="478" spans="3:14">
      <c r="C478" s="786"/>
      <c r="D478" s="786"/>
      <c r="E478" s="786"/>
      <c r="F478" s="786"/>
      <c r="G478" s="786"/>
      <c r="H478" s="786"/>
      <c r="I478" s="786"/>
      <c r="J478" s="786"/>
      <c r="K478" s="786"/>
      <c r="L478" s="786"/>
      <c r="M478" s="786"/>
      <c r="N478" s="786"/>
    </row>
    <row r="479" spans="3:14">
      <c r="C479" s="786"/>
      <c r="D479" s="786"/>
      <c r="E479" s="786"/>
      <c r="F479" s="786"/>
      <c r="G479" s="786"/>
      <c r="H479" s="786"/>
      <c r="I479" s="786"/>
      <c r="J479" s="786"/>
      <c r="K479" s="786"/>
      <c r="L479" s="786"/>
      <c r="M479" s="786"/>
      <c r="N479" s="786"/>
    </row>
    <row r="480" spans="3:14">
      <c r="C480" s="786"/>
      <c r="D480" s="786"/>
      <c r="E480" s="786"/>
      <c r="F480" s="786"/>
      <c r="G480" s="786"/>
      <c r="H480" s="786"/>
      <c r="I480" s="786"/>
      <c r="J480" s="786"/>
      <c r="K480" s="786"/>
      <c r="L480" s="786"/>
      <c r="M480" s="786"/>
      <c r="N480" s="786"/>
    </row>
    <row r="481" spans="3:14">
      <c r="C481" s="786"/>
      <c r="D481" s="786"/>
      <c r="E481" s="786"/>
      <c r="F481" s="786"/>
      <c r="G481" s="786"/>
      <c r="H481" s="786"/>
      <c r="I481" s="786"/>
      <c r="J481" s="786"/>
      <c r="K481" s="786"/>
      <c r="L481" s="786"/>
      <c r="M481" s="786"/>
      <c r="N481" s="786"/>
    </row>
    <row r="482" spans="3:14">
      <c r="C482" s="786"/>
      <c r="D482" s="786"/>
      <c r="E482" s="786"/>
      <c r="F482" s="786"/>
      <c r="G482" s="786"/>
      <c r="H482" s="786"/>
      <c r="I482" s="786"/>
      <c r="J482" s="786"/>
      <c r="K482" s="786"/>
      <c r="L482" s="786"/>
      <c r="M482" s="786"/>
      <c r="N482" s="786"/>
    </row>
    <row r="483" spans="3:14">
      <c r="C483" s="786"/>
      <c r="D483" s="786"/>
      <c r="E483" s="786"/>
      <c r="F483" s="786"/>
      <c r="G483" s="786"/>
      <c r="H483" s="786"/>
      <c r="I483" s="786"/>
      <c r="J483" s="786"/>
      <c r="K483" s="786"/>
      <c r="L483" s="786"/>
      <c r="M483" s="786"/>
      <c r="N483" s="786"/>
    </row>
    <row r="484" spans="3:14">
      <c r="C484" s="786"/>
      <c r="D484" s="786"/>
      <c r="E484" s="786"/>
      <c r="F484" s="786"/>
      <c r="G484" s="786"/>
      <c r="H484" s="786"/>
      <c r="I484" s="786"/>
      <c r="J484" s="786"/>
      <c r="K484" s="786"/>
      <c r="L484" s="786"/>
      <c r="M484" s="786"/>
      <c r="N484" s="786"/>
    </row>
    <row r="485" spans="3:14">
      <c r="C485" s="786"/>
      <c r="D485" s="786"/>
      <c r="E485" s="786"/>
      <c r="F485" s="786"/>
      <c r="G485" s="786"/>
      <c r="H485" s="786"/>
      <c r="I485" s="786"/>
      <c r="J485" s="786"/>
      <c r="K485" s="786"/>
      <c r="L485" s="786"/>
      <c r="M485" s="786"/>
      <c r="N485" s="786"/>
    </row>
    <row r="486" spans="3:14">
      <c r="C486" s="786"/>
      <c r="D486" s="786"/>
      <c r="E486" s="786"/>
      <c r="F486" s="786"/>
      <c r="G486" s="786"/>
      <c r="H486" s="786"/>
      <c r="I486" s="786"/>
      <c r="J486" s="786"/>
      <c r="K486" s="786"/>
      <c r="L486" s="786"/>
      <c r="M486" s="786"/>
      <c r="N486" s="786"/>
    </row>
    <row r="487" spans="3:14">
      <c r="C487" s="786"/>
      <c r="D487" s="786"/>
      <c r="E487" s="786"/>
      <c r="F487" s="786"/>
      <c r="G487" s="786"/>
      <c r="H487" s="786"/>
      <c r="I487" s="786"/>
      <c r="J487" s="786"/>
      <c r="K487" s="786"/>
      <c r="L487" s="786"/>
      <c r="M487" s="786"/>
      <c r="N487" s="786"/>
    </row>
    <row r="488" spans="3:14">
      <c r="C488" s="786"/>
      <c r="D488" s="786"/>
      <c r="E488" s="786"/>
      <c r="F488" s="786"/>
      <c r="G488" s="786"/>
      <c r="H488" s="786"/>
      <c r="I488" s="786"/>
      <c r="J488" s="786"/>
      <c r="K488" s="786"/>
      <c r="L488" s="786"/>
      <c r="M488" s="786"/>
      <c r="N488" s="786"/>
    </row>
    <row r="489" spans="3:14">
      <c r="C489" s="786"/>
      <c r="D489" s="786"/>
      <c r="E489" s="786"/>
      <c r="F489" s="786"/>
      <c r="G489" s="786"/>
      <c r="H489" s="786"/>
      <c r="I489" s="786"/>
      <c r="J489" s="786"/>
      <c r="K489" s="786"/>
      <c r="L489" s="786"/>
      <c r="M489" s="786"/>
      <c r="N489" s="786"/>
    </row>
    <row r="490" spans="3:14">
      <c r="C490" s="786"/>
      <c r="D490" s="786"/>
      <c r="E490" s="786"/>
      <c r="F490" s="786"/>
      <c r="G490" s="786"/>
      <c r="H490" s="786"/>
      <c r="I490" s="786"/>
      <c r="J490" s="786"/>
      <c r="K490" s="786"/>
      <c r="L490" s="786"/>
      <c r="M490" s="786"/>
      <c r="N490" s="786"/>
    </row>
    <row r="491" spans="3:14">
      <c r="C491" s="786"/>
      <c r="D491" s="786"/>
      <c r="E491" s="786"/>
      <c r="F491" s="786"/>
      <c r="G491" s="786"/>
      <c r="H491" s="786"/>
      <c r="I491" s="786"/>
      <c r="J491" s="786"/>
      <c r="K491" s="786"/>
      <c r="L491" s="786"/>
      <c r="M491" s="786"/>
      <c r="N491" s="786"/>
    </row>
    <row r="492" spans="3:14">
      <c r="C492" s="786"/>
      <c r="D492" s="786"/>
      <c r="E492" s="786"/>
      <c r="F492" s="786"/>
      <c r="G492" s="786"/>
      <c r="H492" s="786"/>
      <c r="I492" s="786"/>
      <c r="J492" s="786"/>
      <c r="K492" s="786"/>
      <c r="L492" s="786"/>
      <c r="M492" s="786"/>
      <c r="N492" s="786"/>
    </row>
    <row r="493" spans="3:14">
      <c r="C493" s="786"/>
      <c r="D493" s="786"/>
      <c r="E493" s="786"/>
      <c r="F493" s="786"/>
      <c r="G493" s="786"/>
      <c r="H493" s="786"/>
      <c r="I493" s="786"/>
      <c r="J493" s="786"/>
      <c r="K493" s="786"/>
      <c r="L493" s="786"/>
      <c r="M493" s="786"/>
      <c r="N493" s="786"/>
    </row>
    <row r="494" spans="3:14">
      <c r="C494" s="786"/>
      <c r="D494" s="786"/>
      <c r="E494" s="786"/>
      <c r="F494" s="786"/>
      <c r="G494" s="786"/>
      <c r="H494" s="786"/>
      <c r="I494" s="786"/>
      <c r="J494" s="786"/>
      <c r="K494" s="786"/>
      <c r="L494" s="786"/>
      <c r="M494" s="786"/>
      <c r="N494" s="786"/>
    </row>
    <row r="495" spans="3:14">
      <c r="C495" s="786"/>
      <c r="D495" s="786"/>
      <c r="E495" s="786"/>
      <c r="F495" s="786"/>
      <c r="G495" s="786"/>
      <c r="H495" s="786"/>
      <c r="I495" s="786"/>
      <c r="J495" s="786"/>
      <c r="K495" s="786"/>
      <c r="L495" s="786"/>
      <c r="M495" s="786"/>
      <c r="N495" s="786"/>
    </row>
    <row r="496" spans="3:14">
      <c r="C496" s="786"/>
      <c r="D496" s="786"/>
      <c r="E496" s="786"/>
      <c r="F496" s="786"/>
      <c r="G496" s="786"/>
      <c r="H496" s="786"/>
      <c r="I496" s="786"/>
      <c r="J496" s="786"/>
      <c r="K496" s="786"/>
      <c r="L496" s="786"/>
      <c r="M496" s="786"/>
      <c r="N496" s="786"/>
    </row>
    <row r="497" spans="3:14">
      <c r="C497" s="786"/>
      <c r="D497" s="786"/>
      <c r="E497" s="786"/>
      <c r="F497" s="786"/>
      <c r="G497" s="786"/>
      <c r="H497" s="786"/>
      <c r="I497" s="786"/>
      <c r="J497" s="786"/>
      <c r="K497" s="786"/>
      <c r="L497" s="786"/>
      <c r="M497" s="786"/>
      <c r="N497" s="786"/>
    </row>
    <row r="498" spans="3:14">
      <c r="C498" s="786"/>
      <c r="D498" s="786"/>
      <c r="E498" s="786"/>
      <c r="F498" s="786"/>
      <c r="G498" s="786"/>
      <c r="H498" s="786"/>
      <c r="I498" s="786"/>
      <c r="J498" s="786"/>
      <c r="K498" s="786"/>
      <c r="L498" s="786"/>
      <c r="M498" s="786"/>
      <c r="N498" s="786"/>
    </row>
    <row r="499" spans="3:14">
      <c r="C499" s="786"/>
      <c r="D499" s="786"/>
      <c r="E499" s="786"/>
      <c r="F499" s="786"/>
      <c r="G499" s="786"/>
      <c r="H499" s="786"/>
      <c r="I499" s="786"/>
      <c r="J499" s="786"/>
      <c r="K499" s="786"/>
      <c r="L499" s="786"/>
      <c r="M499" s="786"/>
      <c r="N499" s="786"/>
    </row>
    <row r="500" spans="3:14">
      <c r="C500" s="786"/>
      <c r="D500" s="786"/>
      <c r="E500" s="786"/>
      <c r="F500" s="786"/>
      <c r="G500" s="786"/>
      <c r="H500" s="786"/>
      <c r="I500" s="786"/>
      <c r="J500" s="786"/>
      <c r="K500" s="786"/>
      <c r="L500" s="786"/>
      <c r="M500" s="786"/>
      <c r="N500" s="786"/>
    </row>
    <row r="501" spans="3:14">
      <c r="C501" s="786"/>
      <c r="D501" s="786"/>
      <c r="E501" s="786"/>
      <c r="F501" s="786"/>
      <c r="G501" s="786"/>
      <c r="H501" s="786"/>
      <c r="I501" s="786"/>
      <c r="J501" s="786"/>
      <c r="K501" s="786"/>
      <c r="L501" s="786"/>
      <c r="M501" s="786"/>
      <c r="N501" s="786"/>
    </row>
    <row r="502" spans="3:14">
      <c r="C502" s="786"/>
      <c r="D502" s="786"/>
      <c r="E502" s="786"/>
      <c r="F502" s="786"/>
      <c r="G502" s="786"/>
      <c r="H502" s="786"/>
      <c r="I502" s="786"/>
      <c r="J502" s="786"/>
      <c r="K502" s="786"/>
      <c r="L502" s="786"/>
      <c r="M502" s="786"/>
      <c r="N502" s="786"/>
    </row>
    <row r="503" spans="3:14">
      <c r="C503" s="786"/>
      <c r="D503" s="786"/>
      <c r="E503" s="786"/>
      <c r="F503" s="786"/>
      <c r="G503" s="786"/>
      <c r="H503" s="786"/>
      <c r="I503" s="786"/>
      <c r="J503" s="786"/>
      <c r="K503" s="786"/>
      <c r="L503" s="786"/>
      <c r="M503" s="786"/>
      <c r="N503" s="786"/>
    </row>
    <row r="504" spans="3:14">
      <c r="C504" s="786"/>
      <c r="D504" s="786"/>
      <c r="E504" s="786"/>
      <c r="F504" s="786"/>
      <c r="G504" s="786"/>
      <c r="H504" s="786"/>
      <c r="I504" s="786"/>
      <c r="J504" s="786"/>
      <c r="K504" s="786"/>
      <c r="L504" s="786"/>
      <c r="M504" s="786"/>
      <c r="N504" s="786"/>
    </row>
    <row r="505" spans="3:14">
      <c r="C505" s="786"/>
      <c r="D505" s="786"/>
      <c r="E505" s="786"/>
      <c r="F505" s="786"/>
      <c r="G505" s="786"/>
      <c r="H505" s="786"/>
      <c r="I505" s="786"/>
      <c r="J505" s="786"/>
      <c r="K505" s="786"/>
      <c r="L505" s="786"/>
      <c r="M505" s="786"/>
      <c r="N505" s="786"/>
    </row>
    <row r="506" spans="3:14">
      <c r="C506" s="786"/>
      <c r="D506" s="786"/>
      <c r="E506" s="786"/>
      <c r="F506" s="786"/>
      <c r="G506" s="786"/>
      <c r="H506" s="786"/>
      <c r="I506" s="786"/>
      <c r="J506" s="786"/>
      <c r="K506" s="786"/>
      <c r="L506" s="786"/>
      <c r="M506" s="786"/>
      <c r="N506" s="786"/>
    </row>
    <row r="507" spans="3:14">
      <c r="C507" s="786"/>
      <c r="D507" s="786"/>
      <c r="E507" s="786"/>
      <c r="F507" s="786"/>
      <c r="G507" s="786"/>
      <c r="H507" s="786"/>
      <c r="I507" s="786"/>
      <c r="J507" s="786"/>
      <c r="K507" s="786"/>
      <c r="L507" s="786"/>
      <c r="M507" s="786"/>
      <c r="N507" s="786"/>
    </row>
    <row r="508" spans="3:14">
      <c r="C508" s="786"/>
      <c r="D508" s="786"/>
      <c r="E508" s="786"/>
      <c r="F508" s="786"/>
      <c r="G508" s="786"/>
      <c r="H508" s="786"/>
      <c r="I508" s="786"/>
      <c r="J508" s="786"/>
      <c r="K508" s="786"/>
      <c r="L508" s="786"/>
      <c r="M508" s="786"/>
      <c r="N508" s="786"/>
    </row>
    <row r="509" spans="3:14">
      <c r="C509" s="786"/>
      <c r="D509" s="786"/>
      <c r="E509" s="786"/>
      <c r="F509" s="786"/>
      <c r="G509" s="786"/>
      <c r="H509" s="786"/>
      <c r="I509" s="786"/>
      <c r="J509" s="786"/>
      <c r="K509" s="786"/>
      <c r="L509" s="786"/>
      <c r="M509" s="786"/>
      <c r="N509" s="786"/>
    </row>
    <row r="510" spans="3:14">
      <c r="C510" s="786"/>
      <c r="D510" s="786"/>
      <c r="E510" s="786"/>
      <c r="F510" s="786"/>
      <c r="G510" s="786"/>
      <c r="H510" s="786"/>
      <c r="I510" s="786"/>
      <c r="J510" s="786"/>
      <c r="K510" s="786"/>
      <c r="L510" s="786"/>
      <c r="M510" s="786"/>
      <c r="N510" s="786"/>
    </row>
    <row r="511" spans="3:14">
      <c r="C511" s="786"/>
      <c r="D511" s="786"/>
      <c r="E511" s="786"/>
      <c r="F511" s="786"/>
      <c r="G511" s="786"/>
      <c r="H511" s="786"/>
      <c r="I511" s="786"/>
      <c r="J511" s="786"/>
      <c r="K511" s="786"/>
      <c r="L511" s="786"/>
      <c r="M511" s="786"/>
      <c r="N511" s="786"/>
    </row>
    <row r="512" spans="3:14">
      <c r="C512" s="786"/>
      <c r="D512" s="786"/>
      <c r="E512" s="786"/>
      <c r="F512" s="786"/>
      <c r="G512" s="786"/>
      <c r="H512" s="786"/>
      <c r="I512" s="786"/>
      <c r="J512" s="786"/>
      <c r="K512" s="786"/>
      <c r="L512" s="786"/>
      <c r="M512" s="786"/>
      <c r="N512" s="786"/>
    </row>
    <row r="513" spans="3:14">
      <c r="C513" s="786"/>
      <c r="D513" s="786"/>
      <c r="E513" s="786"/>
      <c r="F513" s="786"/>
      <c r="G513" s="786"/>
      <c r="H513" s="786"/>
      <c r="I513" s="786"/>
      <c r="J513" s="786"/>
      <c r="K513" s="786"/>
      <c r="L513" s="786"/>
      <c r="M513" s="786"/>
      <c r="N513" s="786"/>
    </row>
    <row r="514" spans="3:14">
      <c r="C514" s="786"/>
      <c r="D514" s="786"/>
      <c r="E514" s="786"/>
      <c r="F514" s="786"/>
      <c r="G514" s="786"/>
      <c r="H514" s="786"/>
      <c r="I514" s="786"/>
      <c r="J514" s="786"/>
      <c r="K514" s="786"/>
      <c r="L514" s="786"/>
      <c r="M514" s="786"/>
      <c r="N514" s="786"/>
    </row>
    <row r="515" spans="3:14">
      <c r="C515" s="786"/>
      <c r="D515" s="786"/>
      <c r="E515" s="786"/>
      <c r="F515" s="786"/>
      <c r="G515" s="786"/>
      <c r="H515" s="786"/>
      <c r="I515" s="786"/>
      <c r="J515" s="786"/>
      <c r="K515" s="786"/>
      <c r="L515" s="786"/>
      <c r="M515" s="786"/>
      <c r="N515" s="786"/>
    </row>
    <row r="516" spans="3:14">
      <c r="C516" s="786"/>
      <c r="D516" s="786"/>
      <c r="E516" s="786"/>
      <c r="F516" s="786"/>
      <c r="G516" s="786"/>
      <c r="H516" s="786"/>
      <c r="I516" s="786"/>
      <c r="J516" s="786"/>
      <c r="K516" s="786"/>
      <c r="L516" s="786"/>
      <c r="M516" s="786"/>
      <c r="N516" s="786"/>
    </row>
    <row r="517" spans="3:14">
      <c r="C517" s="786"/>
      <c r="D517" s="786"/>
      <c r="E517" s="786"/>
      <c r="F517" s="786"/>
      <c r="G517" s="786"/>
      <c r="H517" s="786"/>
      <c r="I517" s="786"/>
      <c r="J517" s="786"/>
      <c r="K517" s="786"/>
      <c r="L517" s="786"/>
      <c r="M517" s="786"/>
      <c r="N517" s="786"/>
    </row>
    <row r="518" spans="3:14">
      <c r="C518" s="786"/>
      <c r="D518" s="786"/>
      <c r="E518" s="786"/>
      <c r="F518" s="786"/>
      <c r="G518" s="786"/>
      <c r="H518" s="786"/>
      <c r="I518" s="786"/>
      <c r="J518" s="786"/>
      <c r="K518" s="786"/>
      <c r="L518" s="786"/>
      <c r="M518" s="786"/>
      <c r="N518" s="786"/>
    </row>
    <row r="519" spans="3:14">
      <c r="C519" s="786"/>
      <c r="D519" s="786"/>
      <c r="E519" s="786"/>
      <c r="F519" s="786"/>
      <c r="G519" s="786"/>
      <c r="H519" s="786"/>
      <c r="I519" s="786"/>
      <c r="J519" s="786"/>
      <c r="K519" s="786"/>
      <c r="L519" s="786"/>
      <c r="M519" s="786"/>
      <c r="N519" s="786"/>
    </row>
    <row r="520" spans="3:14">
      <c r="C520" s="786"/>
      <c r="D520" s="786"/>
      <c r="E520" s="786"/>
      <c r="F520" s="786"/>
      <c r="G520" s="786"/>
      <c r="H520" s="786"/>
      <c r="I520" s="786"/>
      <c r="J520" s="786"/>
      <c r="K520" s="786"/>
      <c r="L520" s="786"/>
      <c r="M520" s="786"/>
      <c r="N520" s="786"/>
    </row>
    <row r="521" spans="3:14">
      <c r="C521" s="786"/>
      <c r="D521" s="786"/>
      <c r="E521" s="786"/>
      <c r="F521" s="786"/>
      <c r="G521" s="786"/>
      <c r="H521" s="786"/>
      <c r="I521" s="786"/>
      <c r="J521" s="786"/>
      <c r="K521" s="786"/>
      <c r="L521" s="786"/>
      <c r="M521" s="786"/>
      <c r="N521" s="786"/>
    </row>
    <row r="522" spans="3:14">
      <c r="C522" s="786"/>
      <c r="D522" s="786"/>
      <c r="E522" s="786"/>
      <c r="F522" s="786"/>
      <c r="G522" s="786"/>
      <c r="H522" s="786"/>
      <c r="I522" s="786"/>
      <c r="J522" s="786"/>
      <c r="K522" s="786"/>
      <c r="L522" s="786"/>
      <c r="M522" s="786"/>
      <c r="N522" s="786"/>
    </row>
    <row r="523" spans="3:14">
      <c r="C523" s="786"/>
      <c r="D523" s="786"/>
      <c r="E523" s="786"/>
      <c r="F523" s="786"/>
      <c r="G523" s="786"/>
      <c r="H523" s="786"/>
      <c r="I523" s="786"/>
      <c r="J523" s="786"/>
      <c r="K523" s="786"/>
      <c r="L523" s="786"/>
      <c r="M523" s="786"/>
      <c r="N523" s="786"/>
    </row>
    <row r="524" spans="3:14">
      <c r="C524" s="786"/>
      <c r="D524" s="786"/>
      <c r="E524" s="786"/>
      <c r="F524" s="786"/>
      <c r="G524" s="786"/>
      <c r="H524" s="786"/>
      <c r="I524" s="786"/>
      <c r="J524" s="786"/>
      <c r="K524" s="786"/>
      <c r="L524" s="786"/>
      <c r="M524" s="786"/>
      <c r="N524" s="786"/>
    </row>
    <row r="525" spans="3:14">
      <c r="C525" s="786"/>
      <c r="D525" s="786"/>
      <c r="E525" s="786"/>
      <c r="F525" s="786"/>
      <c r="G525" s="786"/>
      <c r="H525" s="786"/>
      <c r="I525" s="786"/>
      <c r="J525" s="786"/>
      <c r="K525" s="786"/>
      <c r="L525" s="786"/>
      <c r="M525" s="786"/>
      <c r="N525" s="786"/>
    </row>
    <row r="526" spans="3:14">
      <c r="C526" s="786"/>
      <c r="D526" s="786"/>
      <c r="E526" s="786"/>
      <c r="F526" s="786"/>
      <c r="G526" s="786"/>
      <c r="H526" s="786"/>
      <c r="I526" s="786"/>
      <c r="J526" s="786"/>
      <c r="K526" s="786"/>
      <c r="L526" s="786"/>
      <c r="M526" s="786"/>
      <c r="N526" s="786"/>
    </row>
    <row r="527" spans="3:14">
      <c r="C527" s="786"/>
      <c r="D527" s="786"/>
      <c r="E527" s="786"/>
      <c r="F527" s="786"/>
      <c r="G527" s="786"/>
      <c r="H527" s="786"/>
      <c r="I527" s="786"/>
      <c r="J527" s="786"/>
      <c r="K527" s="786"/>
      <c r="L527" s="786"/>
      <c r="M527" s="786"/>
      <c r="N527" s="786"/>
    </row>
    <row r="528" spans="3:14">
      <c r="C528" s="786"/>
      <c r="D528" s="786"/>
      <c r="E528" s="786"/>
      <c r="F528" s="786"/>
      <c r="G528" s="786"/>
      <c r="H528" s="786"/>
      <c r="I528" s="786"/>
      <c r="J528" s="786"/>
      <c r="K528" s="786"/>
      <c r="L528" s="786"/>
      <c r="M528" s="786"/>
      <c r="N528" s="786"/>
    </row>
    <row r="529" spans="3:14">
      <c r="C529" s="786"/>
      <c r="D529" s="786"/>
      <c r="E529" s="786"/>
      <c r="F529" s="786"/>
      <c r="G529" s="786"/>
      <c r="H529" s="786"/>
      <c r="I529" s="786"/>
      <c r="J529" s="786"/>
      <c r="K529" s="786"/>
      <c r="L529" s="786"/>
      <c r="M529" s="786"/>
      <c r="N529" s="786"/>
    </row>
    <row r="530" spans="3:14">
      <c r="C530" s="786"/>
      <c r="D530" s="786"/>
      <c r="E530" s="786"/>
      <c r="F530" s="786"/>
      <c r="G530" s="786"/>
      <c r="H530" s="786"/>
      <c r="I530" s="786"/>
      <c r="J530" s="786"/>
      <c r="K530" s="786"/>
      <c r="L530" s="786"/>
      <c r="M530" s="786"/>
      <c r="N530" s="786"/>
    </row>
    <row r="531" spans="3:14">
      <c r="C531" s="786"/>
      <c r="D531" s="786"/>
      <c r="E531" s="786"/>
      <c r="F531" s="786"/>
      <c r="G531" s="786"/>
      <c r="H531" s="786"/>
      <c r="I531" s="786"/>
      <c r="J531" s="786"/>
      <c r="K531" s="786"/>
      <c r="L531" s="786"/>
      <c r="M531" s="786"/>
      <c r="N531" s="786"/>
    </row>
    <row r="532" spans="3:14">
      <c r="C532" s="786"/>
      <c r="D532" s="786"/>
      <c r="E532" s="786"/>
      <c r="F532" s="786"/>
      <c r="G532" s="786"/>
      <c r="H532" s="786"/>
      <c r="I532" s="786"/>
      <c r="J532" s="786"/>
      <c r="K532" s="786"/>
      <c r="L532" s="786"/>
      <c r="M532" s="786"/>
      <c r="N532" s="786"/>
    </row>
    <row r="533" spans="3:14">
      <c r="C533" s="786"/>
      <c r="D533" s="786"/>
      <c r="E533" s="786"/>
      <c r="F533" s="786"/>
      <c r="G533" s="786"/>
      <c r="H533" s="786"/>
      <c r="I533" s="786"/>
      <c r="J533" s="786"/>
      <c r="K533" s="786"/>
      <c r="L533" s="786"/>
      <c r="M533" s="786"/>
      <c r="N533" s="786"/>
    </row>
    <row r="534" spans="3:14">
      <c r="C534" s="786"/>
      <c r="D534" s="786"/>
      <c r="E534" s="786"/>
      <c r="F534" s="786"/>
      <c r="G534" s="786"/>
      <c r="H534" s="786"/>
      <c r="I534" s="786"/>
      <c r="J534" s="786"/>
      <c r="K534" s="786"/>
      <c r="L534" s="786"/>
      <c r="M534" s="786"/>
      <c r="N534" s="786"/>
    </row>
    <row r="535" spans="3:14">
      <c r="C535" s="786"/>
      <c r="D535" s="786"/>
      <c r="E535" s="786"/>
      <c r="F535" s="786"/>
      <c r="G535" s="786"/>
      <c r="H535" s="786"/>
      <c r="I535" s="786"/>
      <c r="J535" s="786"/>
      <c r="K535" s="786"/>
      <c r="L535" s="786"/>
      <c r="M535" s="786"/>
      <c r="N535" s="786"/>
    </row>
    <row r="536" spans="3:14">
      <c r="C536" s="786"/>
      <c r="D536" s="786"/>
      <c r="E536" s="786"/>
      <c r="F536" s="786"/>
      <c r="G536" s="786"/>
      <c r="H536" s="786"/>
      <c r="I536" s="786"/>
      <c r="J536" s="786"/>
      <c r="K536" s="786"/>
      <c r="L536" s="786"/>
      <c r="M536" s="786"/>
      <c r="N536" s="786"/>
    </row>
    <row r="537" spans="3:14">
      <c r="C537" s="786"/>
      <c r="D537" s="786"/>
      <c r="E537" s="786"/>
      <c r="F537" s="786"/>
      <c r="G537" s="786"/>
      <c r="H537" s="786"/>
      <c r="I537" s="786"/>
      <c r="J537" s="786"/>
      <c r="K537" s="786"/>
      <c r="L537" s="786"/>
      <c r="M537" s="786"/>
      <c r="N537" s="786"/>
    </row>
    <row r="538" spans="3:14">
      <c r="C538" s="786"/>
      <c r="D538" s="786"/>
      <c r="E538" s="786"/>
      <c r="F538" s="786"/>
      <c r="G538" s="786"/>
      <c r="H538" s="786"/>
      <c r="I538" s="786"/>
      <c r="J538" s="786"/>
      <c r="K538" s="786"/>
      <c r="L538" s="786"/>
      <c r="M538" s="786"/>
      <c r="N538" s="786"/>
    </row>
    <row r="539" spans="3:14">
      <c r="C539" s="786"/>
      <c r="D539" s="786"/>
      <c r="E539" s="786"/>
      <c r="F539" s="786"/>
      <c r="G539" s="786"/>
      <c r="H539" s="786"/>
      <c r="I539" s="786"/>
      <c r="J539" s="786"/>
      <c r="K539" s="786"/>
      <c r="L539" s="786"/>
      <c r="M539" s="786"/>
      <c r="N539" s="786"/>
    </row>
    <row r="540" spans="3:14">
      <c r="C540" s="786"/>
      <c r="D540" s="786"/>
      <c r="E540" s="786"/>
      <c r="F540" s="786"/>
      <c r="G540" s="786"/>
      <c r="H540" s="786"/>
      <c r="I540" s="786"/>
      <c r="J540" s="786"/>
      <c r="K540" s="786"/>
      <c r="L540" s="786"/>
      <c r="M540" s="786"/>
      <c r="N540" s="786"/>
    </row>
    <row r="541" spans="3:14">
      <c r="C541" s="786"/>
      <c r="D541" s="786"/>
      <c r="E541" s="786"/>
      <c r="F541" s="786"/>
      <c r="G541" s="786"/>
      <c r="H541" s="786"/>
      <c r="I541" s="786"/>
      <c r="J541" s="786"/>
      <c r="K541" s="786"/>
      <c r="L541" s="786"/>
      <c r="M541" s="786"/>
      <c r="N541" s="786"/>
    </row>
    <row r="542" spans="3:14">
      <c r="C542" s="786"/>
      <c r="D542" s="786"/>
      <c r="E542" s="786"/>
      <c r="F542" s="786"/>
      <c r="G542" s="786"/>
      <c r="H542" s="786"/>
      <c r="I542" s="786"/>
      <c r="J542" s="786"/>
      <c r="K542" s="786"/>
      <c r="L542" s="786"/>
      <c r="M542" s="786"/>
      <c r="N542" s="786"/>
    </row>
    <row r="543" spans="3:14">
      <c r="C543" s="786"/>
      <c r="D543" s="786"/>
      <c r="E543" s="786"/>
      <c r="F543" s="786"/>
      <c r="G543" s="786"/>
      <c r="H543" s="786"/>
      <c r="I543" s="786"/>
      <c r="J543" s="786"/>
      <c r="K543" s="786"/>
      <c r="L543" s="786"/>
      <c r="M543" s="786"/>
      <c r="N543" s="786"/>
    </row>
    <row r="544" spans="3:14">
      <c r="C544" s="786"/>
      <c r="D544" s="786"/>
      <c r="E544" s="786"/>
      <c r="F544" s="786"/>
      <c r="G544" s="786"/>
      <c r="H544" s="786"/>
      <c r="I544" s="786"/>
      <c r="J544" s="786"/>
      <c r="K544" s="786"/>
      <c r="L544" s="786"/>
      <c r="M544" s="786"/>
      <c r="N544" s="786"/>
    </row>
    <row r="545" spans="3:14">
      <c r="C545" s="786"/>
      <c r="D545" s="786"/>
      <c r="E545" s="786"/>
      <c r="F545" s="786"/>
      <c r="G545" s="786"/>
      <c r="H545" s="786"/>
      <c r="I545" s="786"/>
      <c r="J545" s="786"/>
      <c r="K545" s="786"/>
      <c r="L545" s="786"/>
      <c r="M545" s="786"/>
      <c r="N545" s="786"/>
    </row>
    <row r="546" spans="3:14">
      <c r="C546" s="786"/>
      <c r="D546" s="786"/>
      <c r="E546" s="786"/>
      <c r="F546" s="786"/>
      <c r="G546" s="786"/>
      <c r="H546" s="786"/>
      <c r="I546" s="786"/>
      <c r="J546" s="786"/>
      <c r="K546" s="786"/>
      <c r="L546" s="786"/>
      <c r="M546" s="786"/>
      <c r="N546" s="786"/>
    </row>
    <row r="547" spans="3:14">
      <c r="C547" s="786"/>
      <c r="D547" s="786"/>
      <c r="E547" s="786"/>
      <c r="F547" s="786"/>
      <c r="G547" s="786"/>
      <c r="H547" s="786"/>
      <c r="I547" s="786"/>
      <c r="J547" s="786"/>
      <c r="K547" s="786"/>
      <c r="L547" s="786"/>
      <c r="M547" s="786"/>
      <c r="N547" s="786"/>
    </row>
    <row r="548" spans="3:14">
      <c r="C548" s="786"/>
      <c r="D548" s="786"/>
      <c r="E548" s="786"/>
      <c r="F548" s="786"/>
      <c r="G548" s="786"/>
      <c r="H548" s="786"/>
      <c r="I548" s="786"/>
      <c r="J548" s="786"/>
      <c r="K548" s="786"/>
      <c r="L548" s="786"/>
      <c r="M548" s="786"/>
      <c r="N548" s="786"/>
    </row>
    <row r="549" spans="3:14">
      <c r="C549" s="786"/>
      <c r="D549" s="786"/>
      <c r="E549" s="786"/>
      <c r="F549" s="786"/>
      <c r="G549" s="786"/>
      <c r="H549" s="786"/>
      <c r="I549" s="786"/>
      <c r="J549" s="786"/>
      <c r="K549" s="786"/>
      <c r="L549" s="786"/>
      <c r="M549" s="786"/>
      <c r="N549" s="786"/>
    </row>
    <row r="550" spans="3:14">
      <c r="C550" s="786"/>
      <c r="D550" s="786"/>
      <c r="E550" s="786"/>
      <c r="F550" s="786"/>
      <c r="G550" s="786"/>
      <c r="H550" s="786"/>
      <c r="I550" s="786"/>
      <c r="J550" s="786"/>
      <c r="K550" s="786"/>
      <c r="L550" s="786"/>
      <c r="M550" s="786"/>
      <c r="N550" s="786"/>
    </row>
    <row r="551" spans="3:14">
      <c r="C551" s="786"/>
      <c r="D551" s="786"/>
      <c r="E551" s="786"/>
      <c r="F551" s="786"/>
      <c r="G551" s="786"/>
      <c r="H551" s="786"/>
      <c r="I551" s="786"/>
      <c r="J551" s="786"/>
      <c r="K551" s="786"/>
      <c r="L551" s="786"/>
      <c r="M551" s="786"/>
      <c r="N551" s="786"/>
    </row>
    <row r="552" spans="3:14">
      <c r="C552" s="786"/>
      <c r="D552" s="786"/>
      <c r="E552" s="786"/>
      <c r="F552" s="786"/>
      <c r="G552" s="786"/>
      <c r="H552" s="786"/>
      <c r="I552" s="786"/>
      <c r="J552" s="786"/>
      <c r="K552" s="786"/>
      <c r="L552" s="786"/>
      <c r="M552" s="786"/>
      <c r="N552" s="786"/>
    </row>
    <row r="553" spans="3:14">
      <c r="C553" s="786"/>
      <c r="D553" s="786"/>
      <c r="E553" s="786"/>
      <c r="F553" s="786"/>
      <c r="G553" s="786"/>
      <c r="H553" s="786"/>
      <c r="I553" s="786"/>
      <c r="J553" s="786"/>
      <c r="K553" s="786"/>
      <c r="L553" s="786"/>
      <c r="M553" s="786"/>
      <c r="N553" s="786"/>
    </row>
    <row r="554" spans="3:14">
      <c r="C554" s="786"/>
      <c r="D554" s="786"/>
      <c r="E554" s="786"/>
      <c r="F554" s="786"/>
      <c r="G554" s="786"/>
      <c r="H554" s="786"/>
      <c r="I554" s="786"/>
      <c r="J554" s="786"/>
      <c r="K554" s="786"/>
      <c r="L554" s="786"/>
      <c r="M554" s="786"/>
      <c r="N554" s="786"/>
    </row>
    <row r="555" spans="3:14">
      <c r="C555" s="786"/>
      <c r="D555" s="786"/>
      <c r="E555" s="786"/>
      <c r="F555" s="786"/>
      <c r="G555" s="786"/>
      <c r="H555" s="786"/>
      <c r="I555" s="786"/>
      <c r="J555" s="786"/>
      <c r="K555" s="786"/>
      <c r="L555" s="786"/>
      <c r="M555" s="786"/>
      <c r="N555" s="786"/>
    </row>
    <row r="556" spans="3:14">
      <c r="C556" s="786"/>
      <c r="D556" s="786"/>
      <c r="E556" s="786"/>
      <c r="F556" s="786"/>
      <c r="G556" s="786"/>
      <c r="H556" s="786"/>
      <c r="I556" s="786"/>
      <c r="J556" s="786"/>
      <c r="K556" s="786"/>
      <c r="L556" s="786"/>
      <c r="M556" s="786"/>
      <c r="N556" s="786"/>
    </row>
    <row r="557" spans="3:14">
      <c r="C557" s="786"/>
      <c r="D557" s="786"/>
      <c r="E557" s="786"/>
      <c r="F557" s="786"/>
      <c r="G557" s="786"/>
      <c r="H557" s="786"/>
      <c r="I557" s="786"/>
      <c r="J557" s="786"/>
      <c r="K557" s="786"/>
      <c r="L557" s="786"/>
      <c r="M557" s="786"/>
      <c r="N557" s="786"/>
    </row>
    <row r="558" spans="3:14">
      <c r="C558" s="786"/>
      <c r="D558" s="786"/>
      <c r="E558" s="786"/>
      <c r="F558" s="786"/>
      <c r="G558" s="786"/>
      <c r="H558" s="786"/>
      <c r="I558" s="786"/>
      <c r="J558" s="786"/>
      <c r="K558" s="786"/>
      <c r="L558" s="786"/>
      <c r="M558" s="786"/>
      <c r="N558" s="786"/>
    </row>
    <row r="559" spans="3:14">
      <c r="C559" s="786"/>
      <c r="D559" s="786"/>
      <c r="E559" s="786"/>
      <c r="F559" s="786"/>
      <c r="G559" s="786"/>
      <c r="H559" s="786"/>
      <c r="I559" s="786"/>
      <c r="J559" s="786"/>
      <c r="K559" s="786"/>
      <c r="L559" s="786"/>
      <c r="M559" s="786"/>
      <c r="N559" s="786"/>
    </row>
    <row r="560" spans="3:14">
      <c r="C560" s="786"/>
      <c r="D560" s="786"/>
      <c r="E560" s="786"/>
      <c r="F560" s="786"/>
      <c r="G560" s="786"/>
      <c r="H560" s="786"/>
      <c r="I560" s="786"/>
      <c r="J560" s="786"/>
      <c r="K560" s="786"/>
      <c r="L560" s="786"/>
      <c r="M560" s="786"/>
      <c r="N560" s="786"/>
    </row>
    <row r="561" spans="3:14">
      <c r="C561" s="786"/>
      <c r="D561" s="786"/>
      <c r="E561" s="786"/>
      <c r="F561" s="786"/>
      <c r="G561" s="786"/>
      <c r="H561" s="786"/>
      <c r="I561" s="786"/>
      <c r="J561" s="786"/>
      <c r="K561" s="786"/>
      <c r="L561" s="786"/>
      <c r="M561" s="786"/>
      <c r="N561" s="786"/>
    </row>
    <row r="562" spans="3:14">
      <c r="C562" s="786"/>
      <c r="D562" s="786"/>
      <c r="E562" s="786"/>
      <c r="F562" s="786"/>
      <c r="G562" s="786"/>
      <c r="H562" s="786"/>
      <c r="I562" s="786"/>
      <c r="J562" s="786"/>
      <c r="K562" s="786"/>
      <c r="L562" s="786"/>
      <c r="M562" s="786"/>
      <c r="N562" s="786"/>
    </row>
    <row r="563" spans="3:14">
      <c r="C563" s="786"/>
      <c r="D563" s="786"/>
      <c r="E563" s="786"/>
      <c r="F563" s="786"/>
      <c r="G563" s="786"/>
      <c r="H563" s="786"/>
      <c r="I563" s="786"/>
      <c r="J563" s="786"/>
      <c r="K563" s="786"/>
      <c r="L563" s="786"/>
      <c r="M563" s="786"/>
      <c r="N563" s="786"/>
    </row>
    <row r="564" spans="3:14">
      <c r="C564" s="786"/>
      <c r="D564" s="786"/>
      <c r="E564" s="786"/>
      <c r="F564" s="786"/>
      <c r="G564" s="786"/>
      <c r="H564" s="786"/>
      <c r="I564" s="786"/>
      <c r="J564" s="786"/>
      <c r="K564" s="786"/>
      <c r="L564" s="786"/>
      <c r="M564" s="786"/>
      <c r="N564" s="786"/>
    </row>
    <row r="565" spans="3:14">
      <c r="C565" s="786"/>
      <c r="D565" s="786"/>
      <c r="E565" s="786"/>
      <c r="F565" s="786"/>
      <c r="G565" s="786"/>
      <c r="H565" s="786"/>
      <c r="I565" s="786"/>
      <c r="J565" s="786"/>
      <c r="K565" s="786"/>
      <c r="L565" s="786"/>
      <c r="M565" s="786"/>
      <c r="N565" s="786"/>
    </row>
    <row r="566" spans="3:14">
      <c r="C566" s="786"/>
      <c r="D566" s="786"/>
      <c r="E566" s="786"/>
      <c r="F566" s="786"/>
      <c r="G566" s="786"/>
      <c r="H566" s="786"/>
      <c r="I566" s="786"/>
      <c r="J566" s="786"/>
      <c r="K566" s="786"/>
      <c r="L566" s="786"/>
      <c r="M566" s="786"/>
      <c r="N566" s="786"/>
    </row>
    <row r="567" spans="3:14">
      <c r="C567" s="786"/>
      <c r="D567" s="786"/>
      <c r="E567" s="786"/>
      <c r="F567" s="786"/>
      <c r="G567" s="786"/>
      <c r="H567" s="786"/>
      <c r="I567" s="786"/>
      <c r="J567" s="786"/>
      <c r="K567" s="786"/>
      <c r="L567" s="786"/>
      <c r="M567" s="786"/>
      <c r="N567" s="786"/>
    </row>
    <row r="568" spans="3:14">
      <c r="C568" s="786"/>
      <c r="D568" s="786"/>
      <c r="E568" s="786"/>
      <c r="F568" s="786"/>
      <c r="G568" s="786"/>
      <c r="H568" s="786"/>
      <c r="I568" s="786"/>
      <c r="J568" s="786"/>
      <c r="K568" s="786"/>
      <c r="L568" s="786"/>
      <c r="M568" s="786"/>
      <c r="N568" s="786"/>
    </row>
    <row r="569" spans="3:14">
      <c r="C569" s="786"/>
      <c r="D569" s="786"/>
      <c r="E569" s="786"/>
      <c r="F569" s="786"/>
      <c r="G569" s="786"/>
      <c r="H569" s="786"/>
      <c r="I569" s="786"/>
      <c r="J569" s="786"/>
      <c r="K569" s="786"/>
      <c r="L569" s="786"/>
      <c r="M569" s="786"/>
      <c r="N569" s="786"/>
    </row>
    <row r="570" spans="3:14">
      <c r="C570" s="786"/>
      <c r="D570" s="786"/>
      <c r="E570" s="786"/>
      <c r="F570" s="786"/>
      <c r="G570" s="786"/>
      <c r="H570" s="786"/>
      <c r="I570" s="786"/>
      <c r="J570" s="786"/>
      <c r="K570" s="786"/>
      <c r="L570" s="786"/>
      <c r="M570" s="786"/>
      <c r="N570" s="786"/>
    </row>
    <row r="571" spans="3:14">
      <c r="C571" s="786"/>
      <c r="D571" s="786"/>
      <c r="E571" s="786"/>
      <c r="F571" s="786"/>
      <c r="G571" s="786"/>
      <c r="H571" s="786"/>
      <c r="I571" s="786"/>
      <c r="J571" s="786"/>
      <c r="K571" s="786"/>
      <c r="L571" s="786"/>
      <c r="M571" s="786"/>
      <c r="N571" s="786"/>
    </row>
    <row r="572" spans="3:14">
      <c r="C572" s="786"/>
      <c r="D572" s="786"/>
      <c r="E572" s="786"/>
      <c r="F572" s="786"/>
      <c r="G572" s="786"/>
      <c r="H572" s="786"/>
      <c r="I572" s="786"/>
      <c r="J572" s="786"/>
      <c r="K572" s="786"/>
      <c r="L572" s="786"/>
      <c r="M572" s="786"/>
      <c r="N572" s="786"/>
    </row>
    <row r="573" spans="3:14">
      <c r="C573" s="786"/>
      <c r="D573" s="786"/>
      <c r="E573" s="786"/>
      <c r="F573" s="786"/>
      <c r="G573" s="786"/>
      <c r="H573" s="786"/>
      <c r="I573" s="786"/>
      <c r="J573" s="786"/>
      <c r="K573" s="786"/>
      <c r="L573" s="786"/>
      <c r="M573" s="786"/>
      <c r="N573" s="786"/>
    </row>
    <row r="574" spans="3:14">
      <c r="C574" s="786"/>
      <c r="D574" s="786"/>
      <c r="E574" s="786"/>
      <c r="F574" s="786"/>
      <c r="G574" s="786"/>
      <c r="H574" s="786"/>
      <c r="I574" s="786"/>
      <c r="J574" s="786"/>
      <c r="K574" s="786"/>
      <c r="L574" s="786"/>
      <c r="M574" s="786"/>
      <c r="N574" s="786"/>
    </row>
    <row r="575" spans="3:14">
      <c r="C575" s="786"/>
      <c r="D575" s="786"/>
      <c r="E575" s="786"/>
      <c r="F575" s="786"/>
      <c r="G575" s="786"/>
      <c r="H575" s="786"/>
      <c r="I575" s="786"/>
      <c r="J575" s="786"/>
      <c r="K575" s="786"/>
      <c r="L575" s="786"/>
      <c r="M575" s="786"/>
      <c r="N575" s="786"/>
    </row>
    <row r="576" spans="3:14">
      <c r="C576" s="786"/>
      <c r="D576" s="786"/>
      <c r="E576" s="786"/>
      <c r="F576" s="786"/>
      <c r="G576" s="786"/>
      <c r="H576" s="786"/>
      <c r="I576" s="786"/>
      <c r="J576" s="786"/>
      <c r="K576" s="786"/>
      <c r="L576" s="786"/>
      <c r="M576" s="786"/>
      <c r="N576" s="786"/>
    </row>
    <row r="577" spans="3:14">
      <c r="C577" s="786"/>
      <c r="D577" s="786"/>
      <c r="E577" s="786"/>
      <c r="F577" s="786"/>
      <c r="G577" s="786"/>
      <c r="H577" s="786"/>
      <c r="I577" s="786"/>
      <c r="J577" s="786"/>
      <c r="K577" s="786"/>
      <c r="L577" s="786"/>
      <c r="M577" s="786"/>
      <c r="N577" s="786"/>
    </row>
    <row r="578" spans="3:14">
      <c r="C578" s="786"/>
      <c r="D578" s="786"/>
      <c r="E578" s="786"/>
      <c r="F578" s="786"/>
      <c r="G578" s="786"/>
      <c r="H578" s="786"/>
      <c r="I578" s="786"/>
      <c r="J578" s="786"/>
      <c r="K578" s="786"/>
      <c r="L578" s="786"/>
      <c r="M578" s="786"/>
      <c r="N578" s="786"/>
    </row>
    <row r="579" spans="3:14">
      <c r="C579" s="786"/>
      <c r="D579" s="786"/>
      <c r="E579" s="786"/>
      <c r="F579" s="786"/>
      <c r="G579" s="786"/>
      <c r="H579" s="786"/>
      <c r="I579" s="786"/>
      <c r="J579" s="786"/>
      <c r="K579" s="786"/>
      <c r="L579" s="786"/>
      <c r="M579" s="786"/>
      <c r="N579" s="786"/>
    </row>
    <row r="580" spans="3:14">
      <c r="C580" s="786"/>
      <c r="D580" s="786"/>
      <c r="E580" s="786"/>
      <c r="F580" s="786"/>
      <c r="G580" s="786"/>
      <c r="H580" s="786"/>
      <c r="I580" s="786"/>
      <c r="J580" s="786"/>
      <c r="K580" s="786"/>
      <c r="L580" s="786"/>
      <c r="M580" s="786"/>
      <c r="N580" s="786"/>
    </row>
    <row r="581" spans="3:14">
      <c r="C581" s="786"/>
      <c r="D581" s="786"/>
      <c r="E581" s="786"/>
      <c r="F581" s="786"/>
      <c r="G581" s="786"/>
      <c r="H581" s="786"/>
      <c r="I581" s="786"/>
      <c r="J581" s="786"/>
      <c r="K581" s="786"/>
      <c r="L581" s="786"/>
      <c r="M581" s="786"/>
      <c r="N581" s="786"/>
    </row>
    <row r="582" spans="3:14">
      <c r="C582" s="786"/>
      <c r="D582" s="786"/>
      <c r="E582" s="786"/>
      <c r="F582" s="786"/>
      <c r="G582" s="786"/>
      <c r="H582" s="786"/>
      <c r="I582" s="786"/>
      <c r="J582" s="786"/>
      <c r="K582" s="786"/>
      <c r="L582" s="786"/>
      <c r="M582" s="786"/>
      <c r="N582" s="786"/>
    </row>
    <row r="583" spans="3:14">
      <c r="C583" s="786"/>
      <c r="D583" s="786"/>
      <c r="E583" s="786"/>
      <c r="F583" s="786"/>
      <c r="G583" s="786"/>
      <c r="H583" s="786"/>
      <c r="I583" s="786"/>
      <c r="J583" s="786"/>
      <c r="K583" s="786"/>
      <c r="L583" s="786"/>
      <c r="M583" s="786"/>
      <c r="N583" s="786"/>
    </row>
    <row r="584" spans="3:14">
      <c r="C584" s="786"/>
      <c r="D584" s="786"/>
      <c r="E584" s="786"/>
      <c r="F584" s="786"/>
      <c r="G584" s="786"/>
      <c r="H584" s="786"/>
      <c r="I584" s="786"/>
      <c r="J584" s="786"/>
      <c r="K584" s="786"/>
      <c r="L584" s="786"/>
      <c r="M584" s="786"/>
      <c r="N584" s="786"/>
    </row>
    <row r="585" spans="3:14">
      <c r="C585" s="786"/>
      <c r="D585" s="786"/>
      <c r="E585" s="786"/>
      <c r="F585" s="786"/>
      <c r="G585" s="786"/>
      <c r="H585" s="786"/>
      <c r="I585" s="786"/>
      <c r="J585" s="786"/>
      <c r="K585" s="786"/>
      <c r="L585" s="786"/>
      <c r="M585" s="786"/>
      <c r="N585" s="786"/>
    </row>
    <row r="586" spans="3:14">
      <c r="C586" s="786"/>
      <c r="D586" s="786"/>
      <c r="E586" s="786"/>
      <c r="F586" s="786"/>
      <c r="G586" s="786"/>
      <c r="H586" s="786"/>
      <c r="I586" s="786"/>
      <c r="J586" s="786"/>
      <c r="K586" s="786"/>
      <c r="L586" s="786"/>
      <c r="M586" s="786"/>
      <c r="N586" s="786"/>
    </row>
    <row r="587" spans="3:14">
      <c r="C587" s="786"/>
      <c r="D587" s="786"/>
      <c r="E587" s="786"/>
      <c r="F587" s="786"/>
      <c r="G587" s="786"/>
      <c r="H587" s="786"/>
      <c r="I587" s="786"/>
      <c r="J587" s="786"/>
      <c r="K587" s="786"/>
      <c r="L587" s="786"/>
      <c r="M587" s="786"/>
      <c r="N587" s="786"/>
    </row>
    <row r="588" spans="3:14">
      <c r="C588" s="786"/>
      <c r="D588" s="786"/>
      <c r="E588" s="786"/>
      <c r="F588" s="786"/>
      <c r="G588" s="786"/>
      <c r="H588" s="786"/>
      <c r="I588" s="786"/>
      <c r="J588" s="786"/>
      <c r="K588" s="786"/>
      <c r="L588" s="786"/>
      <c r="M588" s="786"/>
      <c r="N588" s="786"/>
    </row>
    <row r="589" spans="3:14">
      <c r="C589" s="786"/>
      <c r="D589" s="786"/>
      <c r="E589" s="786"/>
      <c r="F589" s="786"/>
      <c r="G589" s="786"/>
      <c r="H589" s="786"/>
      <c r="I589" s="786"/>
      <c r="J589" s="786"/>
      <c r="K589" s="786"/>
      <c r="L589" s="786"/>
      <c r="M589" s="786"/>
      <c r="N589" s="786"/>
    </row>
    <row r="590" spans="3:14">
      <c r="C590" s="786"/>
      <c r="D590" s="786"/>
      <c r="E590" s="786"/>
      <c r="F590" s="786"/>
      <c r="G590" s="786"/>
      <c r="H590" s="786"/>
      <c r="I590" s="786"/>
      <c r="J590" s="786"/>
      <c r="K590" s="786"/>
      <c r="L590" s="786"/>
      <c r="M590" s="786"/>
      <c r="N590" s="786"/>
    </row>
    <row r="591" spans="3:14">
      <c r="C591" s="786"/>
      <c r="D591" s="786"/>
      <c r="E591" s="786"/>
      <c r="F591" s="786"/>
      <c r="G591" s="786"/>
      <c r="H591" s="786"/>
      <c r="I591" s="786"/>
      <c r="J591" s="786"/>
      <c r="K591" s="786"/>
      <c r="L591" s="786"/>
      <c r="M591" s="786"/>
      <c r="N591" s="786"/>
    </row>
    <row r="592" spans="3:14">
      <c r="C592" s="786"/>
      <c r="D592" s="786"/>
      <c r="E592" s="786"/>
      <c r="F592" s="786"/>
      <c r="G592" s="786"/>
      <c r="H592" s="786"/>
      <c r="I592" s="786"/>
      <c r="J592" s="786"/>
      <c r="K592" s="786"/>
      <c r="L592" s="786"/>
      <c r="M592" s="786"/>
      <c r="N592" s="786"/>
    </row>
    <row r="593" spans="3:14">
      <c r="C593" s="786"/>
      <c r="D593" s="786"/>
      <c r="E593" s="786"/>
      <c r="F593" s="786"/>
      <c r="G593" s="786"/>
      <c r="H593" s="786"/>
      <c r="I593" s="786"/>
      <c r="J593" s="786"/>
      <c r="K593" s="786"/>
      <c r="L593" s="786"/>
      <c r="M593" s="786"/>
      <c r="N593" s="786"/>
    </row>
    <row r="594" spans="3:14">
      <c r="C594" s="786"/>
      <c r="D594" s="786"/>
      <c r="E594" s="786"/>
      <c r="F594" s="786"/>
      <c r="G594" s="786"/>
      <c r="H594" s="786"/>
      <c r="I594" s="786"/>
      <c r="J594" s="786"/>
      <c r="K594" s="786"/>
      <c r="L594" s="786"/>
      <c r="M594" s="786"/>
      <c r="N594" s="786"/>
    </row>
    <row r="595" spans="3:14">
      <c r="C595" s="786"/>
      <c r="D595" s="786"/>
      <c r="E595" s="786"/>
      <c r="F595" s="786"/>
      <c r="G595" s="786"/>
      <c r="H595" s="786"/>
      <c r="I595" s="786"/>
      <c r="J595" s="786"/>
      <c r="K595" s="786"/>
      <c r="L595" s="786"/>
      <c r="M595" s="786"/>
      <c r="N595" s="786"/>
    </row>
    <row r="596" spans="3:14">
      <c r="C596" s="786"/>
      <c r="D596" s="786"/>
      <c r="E596" s="786"/>
      <c r="F596" s="786"/>
      <c r="G596" s="786"/>
      <c r="H596" s="786"/>
      <c r="I596" s="786"/>
      <c r="J596" s="786"/>
      <c r="K596" s="786"/>
      <c r="L596" s="786"/>
      <c r="M596" s="786"/>
      <c r="N596" s="786"/>
    </row>
    <row r="597" spans="3:14">
      <c r="C597" s="786"/>
      <c r="D597" s="786"/>
      <c r="E597" s="786"/>
      <c r="F597" s="786"/>
      <c r="G597" s="786"/>
      <c r="H597" s="786"/>
      <c r="I597" s="786"/>
      <c r="J597" s="786"/>
      <c r="K597" s="786"/>
      <c r="L597" s="786"/>
      <c r="M597" s="786"/>
      <c r="N597" s="786"/>
    </row>
    <row r="598" spans="3:14">
      <c r="C598" s="786"/>
      <c r="D598" s="786"/>
      <c r="E598" s="786"/>
      <c r="F598" s="786"/>
      <c r="G598" s="786"/>
      <c r="H598" s="786"/>
      <c r="I598" s="786"/>
      <c r="J598" s="786"/>
      <c r="K598" s="786"/>
      <c r="L598" s="786"/>
      <c r="M598" s="786"/>
      <c r="N598" s="786"/>
    </row>
    <row r="599" spans="3:14">
      <c r="C599" s="786"/>
      <c r="D599" s="786"/>
      <c r="E599" s="786"/>
      <c r="F599" s="786"/>
      <c r="G599" s="786"/>
      <c r="H599" s="786"/>
      <c r="I599" s="786"/>
      <c r="J599" s="786"/>
      <c r="K599" s="786"/>
      <c r="L599" s="786"/>
      <c r="M599" s="786"/>
      <c r="N599" s="786"/>
    </row>
    <row r="600" spans="3:14">
      <c r="C600" s="786"/>
      <c r="D600" s="786"/>
      <c r="E600" s="786"/>
      <c r="F600" s="786"/>
      <c r="G600" s="786"/>
      <c r="H600" s="786"/>
      <c r="I600" s="786"/>
      <c r="J600" s="786"/>
      <c r="K600" s="786"/>
      <c r="L600" s="786"/>
      <c r="M600" s="786"/>
      <c r="N600" s="786"/>
    </row>
    <row r="601" spans="3:14">
      <c r="C601" s="786"/>
      <c r="D601" s="786"/>
      <c r="E601" s="786"/>
      <c r="F601" s="786"/>
      <c r="G601" s="786"/>
      <c r="H601" s="786"/>
      <c r="I601" s="786"/>
      <c r="J601" s="786"/>
      <c r="K601" s="786"/>
      <c r="L601" s="786"/>
      <c r="M601" s="786"/>
      <c r="N601" s="786"/>
    </row>
    <row r="602" spans="3:14">
      <c r="C602" s="786"/>
      <c r="D602" s="786"/>
      <c r="E602" s="786"/>
      <c r="F602" s="786"/>
      <c r="G602" s="786"/>
      <c r="H602" s="786"/>
      <c r="I602" s="786"/>
      <c r="J602" s="786"/>
      <c r="K602" s="786"/>
      <c r="L602" s="786"/>
      <c r="M602" s="786"/>
      <c r="N602" s="786"/>
    </row>
    <row r="603" spans="3:14">
      <c r="C603" s="786"/>
      <c r="D603" s="786"/>
      <c r="E603" s="786"/>
      <c r="F603" s="786"/>
      <c r="G603" s="786"/>
      <c r="H603" s="786"/>
      <c r="I603" s="786"/>
      <c r="J603" s="786"/>
      <c r="K603" s="786"/>
      <c r="L603" s="786"/>
      <c r="M603" s="786"/>
      <c r="N603" s="786"/>
    </row>
    <row r="604" spans="3:14">
      <c r="C604" s="786"/>
      <c r="D604" s="786"/>
      <c r="E604" s="786"/>
      <c r="F604" s="786"/>
      <c r="G604" s="786"/>
      <c r="H604" s="786"/>
      <c r="I604" s="786"/>
      <c r="J604" s="786"/>
      <c r="K604" s="786"/>
      <c r="L604" s="786"/>
      <c r="M604" s="786"/>
      <c r="N604" s="786"/>
    </row>
    <row r="605" spans="3:14">
      <c r="C605" s="786"/>
      <c r="D605" s="786"/>
      <c r="E605" s="786"/>
      <c r="F605" s="786"/>
      <c r="G605" s="786"/>
      <c r="H605" s="786"/>
      <c r="I605" s="786"/>
      <c r="J605" s="786"/>
      <c r="K605" s="786"/>
      <c r="L605" s="786"/>
      <c r="M605" s="786"/>
      <c r="N605" s="786"/>
    </row>
    <row r="606" spans="3:14">
      <c r="C606" s="786"/>
      <c r="D606" s="786"/>
      <c r="E606" s="786"/>
      <c r="F606" s="786"/>
      <c r="G606" s="786"/>
      <c r="H606" s="786"/>
      <c r="I606" s="786"/>
      <c r="J606" s="786"/>
      <c r="K606" s="786"/>
      <c r="L606" s="786"/>
      <c r="M606" s="786"/>
      <c r="N606" s="786"/>
    </row>
    <row r="607" spans="3:14">
      <c r="C607" s="786"/>
      <c r="D607" s="786"/>
      <c r="E607" s="786"/>
      <c r="F607" s="786"/>
      <c r="G607" s="786"/>
      <c r="H607" s="786"/>
      <c r="I607" s="786"/>
      <c r="J607" s="786"/>
      <c r="K607" s="786"/>
      <c r="L607" s="786"/>
      <c r="M607" s="786"/>
      <c r="N607" s="786"/>
    </row>
    <row r="608" spans="3:14">
      <c r="C608" s="786"/>
      <c r="D608" s="786"/>
      <c r="E608" s="786"/>
      <c r="F608" s="786"/>
      <c r="G608" s="786"/>
      <c r="H608" s="786"/>
      <c r="I608" s="786"/>
      <c r="J608" s="786"/>
      <c r="K608" s="786"/>
      <c r="L608" s="786"/>
      <c r="M608" s="786"/>
      <c r="N608" s="786"/>
    </row>
    <row r="609" spans="3:14">
      <c r="C609" s="786"/>
      <c r="D609" s="786"/>
      <c r="E609" s="786"/>
      <c r="F609" s="786"/>
      <c r="G609" s="786"/>
      <c r="H609" s="786"/>
      <c r="I609" s="786"/>
      <c r="J609" s="786"/>
      <c r="K609" s="786"/>
      <c r="L609" s="786"/>
      <c r="M609" s="786"/>
      <c r="N609" s="786"/>
    </row>
    <row r="610" spans="3:14">
      <c r="C610" s="786"/>
      <c r="D610" s="786"/>
      <c r="E610" s="786"/>
      <c r="F610" s="786"/>
      <c r="G610" s="786"/>
      <c r="H610" s="786"/>
      <c r="I610" s="786"/>
      <c r="J610" s="786"/>
      <c r="K610" s="786"/>
      <c r="L610" s="786"/>
      <c r="M610" s="786"/>
      <c r="N610" s="786"/>
    </row>
    <row r="611" spans="3:14">
      <c r="C611" s="786"/>
      <c r="D611" s="786"/>
      <c r="E611" s="786"/>
      <c r="F611" s="786"/>
      <c r="G611" s="786"/>
      <c r="H611" s="786"/>
      <c r="I611" s="786"/>
      <c r="J611" s="786"/>
      <c r="K611" s="786"/>
      <c r="L611" s="786"/>
      <c r="M611" s="786"/>
      <c r="N611" s="786"/>
    </row>
    <row r="612" spans="3:14">
      <c r="C612" s="786"/>
      <c r="D612" s="786"/>
      <c r="E612" s="786"/>
      <c r="F612" s="786"/>
      <c r="G612" s="786"/>
      <c r="H612" s="786"/>
      <c r="I612" s="786"/>
      <c r="J612" s="786"/>
      <c r="K612" s="786"/>
      <c r="L612" s="786"/>
      <c r="M612" s="786"/>
      <c r="N612" s="786"/>
    </row>
    <row r="613" spans="3:14">
      <c r="C613" s="786"/>
      <c r="D613" s="786"/>
      <c r="E613" s="786"/>
      <c r="F613" s="786"/>
      <c r="G613" s="786"/>
      <c r="H613" s="786"/>
      <c r="I613" s="786"/>
      <c r="J613" s="786"/>
      <c r="K613" s="786"/>
      <c r="L613" s="786"/>
      <c r="M613" s="786"/>
      <c r="N613" s="786"/>
    </row>
    <row r="614" spans="3:14">
      <c r="C614" s="786"/>
      <c r="D614" s="786"/>
      <c r="E614" s="786"/>
      <c r="F614" s="786"/>
      <c r="G614" s="786"/>
      <c r="H614" s="786"/>
      <c r="I614" s="786"/>
      <c r="J614" s="786"/>
      <c r="K614" s="786"/>
      <c r="L614" s="786"/>
      <c r="M614" s="786"/>
      <c r="N614" s="786"/>
    </row>
    <row r="615" spans="3:14">
      <c r="C615" s="786"/>
      <c r="D615" s="786"/>
      <c r="E615" s="786"/>
      <c r="F615" s="786"/>
      <c r="G615" s="786"/>
      <c r="H615" s="786"/>
      <c r="I615" s="786"/>
      <c r="J615" s="786"/>
      <c r="K615" s="786"/>
      <c r="L615" s="786"/>
      <c r="M615" s="786"/>
      <c r="N615" s="786"/>
    </row>
    <row r="616" spans="3:14">
      <c r="C616" s="786"/>
      <c r="D616" s="786"/>
      <c r="E616" s="786"/>
      <c r="F616" s="786"/>
      <c r="G616" s="786"/>
      <c r="H616" s="786"/>
      <c r="I616" s="786"/>
      <c r="J616" s="786"/>
      <c r="K616" s="786"/>
      <c r="L616" s="786"/>
      <c r="M616" s="786"/>
      <c r="N616" s="786"/>
    </row>
    <row r="617" spans="3:14">
      <c r="C617" s="786"/>
      <c r="D617" s="786"/>
      <c r="E617" s="786"/>
      <c r="F617" s="786"/>
      <c r="G617" s="786"/>
      <c r="H617" s="786"/>
      <c r="I617" s="786"/>
      <c r="J617" s="786"/>
      <c r="K617" s="786"/>
      <c r="L617" s="786"/>
      <c r="M617" s="786"/>
      <c r="N617" s="786"/>
    </row>
    <row r="618" spans="3:14">
      <c r="C618" s="786"/>
      <c r="D618" s="786"/>
      <c r="E618" s="786"/>
      <c r="F618" s="786"/>
      <c r="G618" s="786"/>
      <c r="H618" s="786"/>
      <c r="I618" s="786"/>
      <c r="J618" s="786"/>
      <c r="K618" s="786"/>
      <c r="L618" s="786"/>
      <c r="M618" s="786"/>
      <c r="N618" s="786"/>
    </row>
    <row r="619" spans="3:14">
      <c r="C619" s="786"/>
      <c r="D619" s="786"/>
      <c r="E619" s="786"/>
      <c r="F619" s="786"/>
      <c r="G619" s="786"/>
      <c r="H619" s="786"/>
      <c r="I619" s="786"/>
      <c r="J619" s="786"/>
      <c r="K619" s="786"/>
      <c r="L619" s="786"/>
      <c r="M619" s="786"/>
      <c r="N619" s="786"/>
    </row>
    <row r="620" spans="3:14">
      <c r="C620" s="786"/>
      <c r="D620" s="786"/>
      <c r="E620" s="786"/>
      <c r="F620" s="786"/>
      <c r="G620" s="786"/>
      <c r="H620" s="786"/>
      <c r="I620" s="786"/>
      <c r="J620" s="786"/>
      <c r="K620" s="786"/>
      <c r="L620" s="786"/>
      <c r="M620" s="786"/>
      <c r="N620" s="786"/>
    </row>
    <row r="621" spans="3:14">
      <c r="C621" s="786"/>
      <c r="D621" s="786"/>
      <c r="E621" s="786"/>
      <c r="F621" s="786"/>
      <c r="G621" s="786"/>
      <c r="H621" s="786"/>
      <c r="I621" s="786"/>
      <c r="J621" s="786"/>
      <c r="K621" s="786"/>
      <c r="L621" s="786"/>
      <c r="M621" s="786"/>
      <c r="N621" s="786"/>
    </row>
    <row r="622" spans="3:14">
      <c r="C622" s="786"/>
      <c r="D622" s="786"/>
      <c r="E622" s="786"/>
      <c r="F622" s="786"/>
      <c r="G622" s="786"/>
      <c r="H622" s="786"/>
      <c r="I622" s="786"/>
      <c r="J622" s="786"/>
      <c r="K622" s="786"/>
      <c r="L622" s="786"/>
      <c r="M622" s="786"/>
      <c r="N622" s="786"/>
    </row>
    <row r="623" spans="3:14">
      <c r="C623" s="786"/>
      <c r="D623" s="786"/>
      <c r="E623" s="786"/>
      <c r="F623" s="786"/>
      <c r="G623" s="786"/>
      <c r="H623" s="786"/>
      <c r="I623" s="786"/>
      <c r="J623" s="786"/>
      <c r="K623" s="786"/>
      <c r="L623" s="786"/>
      <c r="M623" s="786"/>
      <c r="N623" s="786"/>
    </row>
    <row r="624" spans="3:14">
      <c r="C624" s="786"/>
      <c r="D624" s="786"/>
      <c r="E624" s="786"/>
      <c r="F624" s="786"/>
      <c r="G624" s="786"/>
      <c r="H624" s="786"/>
      <c r="I624" s="786"/>
      <c r="J624" s="786"/>
      <c r="K624" s="786"/>
      <c r="L624" s="786"/>
      <c r="M624" s="786"/>
      <c r="N624" s="786"/>
    </row>
    <row r="625" spans="3:14">
      <c r="C625" s="786"/>
      <c r="D625" s="786"/>
      <c r="E625" s="786"/>
      <c r="F625" s="786"/>
      <c r="G625" s="786"/>
      <c r="H625" s="786"/>
      <c r="I625" s="786"/>
      <c r="J625" s="786"/>
      <c r="K625" s="786"/>
      <c r="L625" s="786"/>
      <c r="M625" s="786"/>
      <c r="N625" s="786"/>
    </row>
    <row r="626" spans="3:14">
      <c r="C626" s="786"/>
      <c r="D626" s="786"/>
      <c r="E626" s="786"/>
      <c r="F626" s="786"/>
      <c r="G626" s="786"/>
      <c r="H626" s="786"/>
      <c r="I626" s="786"/>
      <c r="J626" s="786"/>
      <c r="K626" s="786"/>
      <c r="L626" s="786"/>
      <c r="M626" s="786"/>
      <c r="N626" s="786"/>
    </row>
    <row r="627" spans="3:14">
      <c r="C627" s="786"/>
      <c r="D627" s="786"/>
      <c r="E627" s="786"/>
      <c r="F627" s="786"/>
      <c r="G627" s="786"/>
      <c r="H627" s="786"/>
      <c r="I627" s="786"/>
      <c r="J627" s="786"/>
      <c r="K627" s="786"/>
      <c r="L627" s="786"/>
      <c r="M627" s="786"/>
      <c r="N627" s="786"/>
    </row>
    <row r="628" spans="3:14">
      <c r="C628" s="786"/>
      <c r="D628" s="786"/>
      <c r="E628" s="786"/>
      <c r="F628" s="786"/>
      <c r="G628" s="786"/>
      <c r="H628" s="786"/>
      <c r="I628" s="786"/>
      <c r="J628" s="786"/>
      <c r="K628" s="786"/>
      <c r="L628" s="786"/>
      <c r="M628" s="786"/>
      <c r="N628" s="786"/>
    </row>
    <row r="629" spans="3:14">
      <c r="C629" s="786"/>
      <c r="D629" s="786"/>
      <c r="E629" s="786"/>
      <c r="F629" s="786"/>
      <c r="G629" s="786"/>
      <c r="H629" s="786"/>
      <c r="I629" s="786"/>
      <c r="J629" s="786"/>
      <c r="K629" s="786"/>
      <c r="L629" s="786"/>
      <c r="M629" s="786"/>
      <c r="N629" s="786"/>
    </row>
    <row r="630" spans="3:14">
      <c r="C630" s="786"/>
      <c r="D630" s="786"/>
      <c r="E630" s="786"/>
      <c r="F630" s="786"/>
      <c r="G630" s="786"/>
      <c r="H630" s="786"/>
      <c r="I630" s="786"/>
      <c r="J630" s="786"/>
      <c r="K630" s="786"/>
      <c r="L630" s="786"/>
      <c r="M630" s="786"/>
      <c r="N630" s="786"/>
    </row>
    <row r="631" spans="3:14">
      <c r="C631" s="786"/>
      <c r="D631" s="786"/>
      <c r="E631" s="786"/>
      <c r="F631" s="786"/>
      <c r="G631" s="786"/>
      <c r="H631" s="786"/>
      <c r="I631" s="786"/>
      <c r="J631" s="786"/>
      <c r="K631" s="786"/>
      <c r="L631" s="786"/>
      <c r="M631" s="786"/>
      <c r="N631" s="786"/>
    </row>
    <row r="632" spans="3:14">
      <c r="C632" s="786"/>
      <c r="D632" s="786"/>
      <c r="E632" s="786"/>
      <c r="F632" s="786"/>
      <c r="G632" s="786"/>
      <c r="H632" s="786"/>
      <c r="I632" s="786"/>
      <c r="J632" s="786"/>
      <c r="K632" s="786"/>
      <c r="L632" s="786"/>
      <c r="M632" s="786"/>
      <c r="N632" s="786"/>
    </row>
    <row r="633" spans="3:14">
      <c r="C633" s="786"/>
      <c r="D633" s="786"/>
      <c r="E633" s="786"/>
      <c r="F633" s="786"/>
      <c r="G633" s="786"/>
      <c r="H633" s="786"/>
      <c r="I633" s="786"/>
      <c r="J633" s="786"/>
      <c r="K633" s="786"/>
      <c r="L633" s="786"/>
      <c r="M633" s="786"/>
      <c r="N633" s="786"/>
    </row>
    <row r="634" spans="3:14">
      <c r="C634" s="786"/>
      <c r="D634" s="786"/>
      <c r="E634" s="786"/>
      <c r="F634" s="786"/>
      <c r="G634" s="786"/>
      <c r="H634" s="786"/>
      <c r="I634" s="786"/>
      <c r="J634" s="786"/>
      <c r="K634" s="786"/>
      <c r="L634" s="786"/>
      <c r="M634" s="786"/>
      <c r="N634" s="786"/>
    </row>
    <row r="635" spans="3:14">
      <c r="C635" s="786"/>
      <c r="D635" s="786"/>
      <c r="E635" s="786"/>
      <c r="F635" s="786"/>
      <c r="G635" s="786"/>
      <c r="H635" s="786"/>
      <c r="I635" s="786"/>
      <c r="J635" s="786"/>
      <c r="K635" s="786"/>
      <c r="L635" s="786"/>
      <c r="M635" s="786"/>
      <c r="N635" s="786"/>
    </row>
    <row r="636" spans="3:14">
      <c r="C636" s="786"/>
      <c r="D636" s="786"/>
      <c r="E636" s="786"/>
      <c r="F636" s="786"/>
      <c r="G636" s="786"/>
      <c r="H636" s="786"/>
      <c r="I636" s="786"/>
      <c r="J636" s="786"/>
      <c r="K636" s="786"/>
      <c r="L636" s="786"/>
      <c r="M636" s="786"/>
      <c r="N636" s="786"/>
    </row>
    <row r="637" spans="3:14">
      <c r="C637" s="786"/>
      <c r="D637" s="786"/>
      <c r="E637" s="786"/>
      <c r="F637" s="786"/>
      <c r="G637" s="786"/>
      <c r="H637" s="786"/>
      <c r="I637" s="786"/>
      <c r="J637" s="786"/>
      <c r="K637" s="786"/>
      <c r="L637" s="786"/>
      <c r="M637" s="786"/>
      <c r="N637" s="786"/>
    </row>
    <row r="638" spans="3:14">
      <c r="C638" s="786"/>
      <c r="D638" s="786"/>
      <c r="E638" s="786"/>
      <c r="F638" s="786"/>
      <c r="G638" s="786"/>
      <c r="H638" s="786"/>
      <c r="I638" s="786"/>
      <c r="J638" s="786"/>
      <c r="K638" s="786"/>
      <c r="L638" s="786"/>
      <c r="M638" s="786"/>
      <c r="N638" s="786"/>
    </row>
    <row r="639" spans="3:14">
      <c r="C639" s="786"/>
      <c r="D639" s="786"/>
      <c r="E639" s="786"/>
      <c r="F639" s="786"/>
      <c r="G639" s="786"/>
      <c r="H639" s="786"/>
      <c r="I639" s="786"/>
      <c r="J639" s="786"/>
      <c r="K639" s="786"/>
      <c r="L639" s="786"/>
      <c r="M639" s="786"/>
      <c r="N639" s="786"/>
    </row>
    <row r="640" spans="3:14">
      <c r="C640" s="786"/>
      <c r="D640" s="786"/>
      <c r="E640" s="786"/>
      <c r="F640" s="786"/>
      <c r="G640" s="786"/>
      <c r="H640" s="786"/>
      <c r="I640" s="786"/>
      <c r="J640" s="786"/>
      <c r="K640" s="786"/>
      <c r="L640" s="786"/>
      <c r="M640" s="786"/>
      <c r="N640" s="786"/>
    </row>
    <row r="641" spans="3:14">
      <c r="C641" s="786"/>
      <c r="D641" s="786"/>
      <c r="E641" s="786"/>
      <c r="F641" s="786"/>
      <c r="G641" s="786"/>
      <c r="H641" s="786"/>
      <c r="I641" s="786"/>
      <c r="J641" s="786"/>
      <c r="K641" s="786"/>
      <c r="L641" s="786"/>
      <c r="M641" s="786"/>
      <c r="N641" s="786"/>
    </row>
    <row r="642" spans="3:14">
      <c r="C642" s="786"/>
      <c r="D642" s="786"/>
      <c r="E642" s="786"/>
      <c r="F642" s="786"/>
      <c r="G642" s="786"/>
      <c r="H642" s="786"/>
      <c r="I642" s="786"/>
      <c r="J642" s="786"/>
      <c r="K642" s="786"/>
      <c r="L642" s="786"/>
      <c r="M642" s="786"/>
      <c r="N642" s="786"/>
    </row>
    <row r="643" spans="3:14">
      <c r="C643" s="786"/>
      <c r="D643" s="786"/>
      <c r="E643" s="786"/>
      <c r="F643" s="786"/>
      <c r="G643" s="786"/>
      <c r="H643" s="786"/>
      <c r="I643" s="786"/>
      <c r="J643" s="786"/>
      <c r="K643" s="786"/>
      <c r="L643" s="786"/>
      <c r="M643" s="786"/>
      <c r="N643" s="786"/>
    </row>
    <row r="644" spans="3:14">
      <c r="C644" s="786"/>
      <c r="D644" s="786"/>
      <c r="E644" s="786"/>
      <c r="F644" s="786"/>
      <c r="G644" s="786"/>
      <c r="H644" s="786"/>
      <c r="I644" s="786"/>
      <c r="J644" s="786"/>
      <c r="K644" s="786"/>
      <c r="L644" s="786"/>
      <c r="M644" s="786"/>
      <c r="N644" s="786"/>
    </row>
    <row r="645" spans="3:14">
      <c r="C645" s="786"/>
      <c r="D645" s="786"/>
      <c r="E645" s="786"/>
      <c r="F645" s="786"/>
      <c r="G645" s="786"/>
      <c r="H645" s="786"/>
      <c r="I645" s="786"/>
      <c r="J645" s="786"/>
      <c r="K645" s="786"/>
      <c r="L645" s="786"/>
      <c r="M645" s="786"/>
      <c r="N645" s="786"/>
    </row>
    <row r="646" spans="3:14">
      <c r="C646" s="786"/>
      <c r="D646" s="786"/>
      <c r="E646" s="786"/>
      <c r="F646" s="786"/>
      <c r="G646" s="786"/>
      <c r="H646" s="786"/>
      <c r="I646" s="786"/>
      <c r="J646" s="786"/>
      <c r="K646" s="786"/>
      <c r="L646" s="786"/>
      <c r="M646" s="786"/>
      <c r="N646" s="786"/>
    </row>
    <row r="647" spans="3:14">
      <c r="C647" s="786"/>
      <c r="D647" s="786"/>
      <c r="E647" s="786"/>
      <c r="F647" s="786"/>
      <c r="G647" s="786"/>
      <c r="H647" s="786"/>
      <c r="I647" s="786"/>
      <c r="J647" s="786"/>
      <c r="K647" s="786"/>
      <c r="L647" s="786"/>
      <c r="M647" s="786"/>
      <c r="N647" s="786"/>
    </row>
    <row r="648" spans="3:14">
      <c r="C648" s="786"/>
      <c r="D648" s="786"/>
      <c r="E648" s="786"/>
      <c r="F648" s="786"/>
      <c r="G648" s="786"/>
      <c r="H648" s="786"/>
      <c r="I648" s="786"/>
      <c r="J648" s="786"/>
      <c r="K648" s="786"/>
      <c r="L648" s="786"/>
      <c r="M648" s="786"/>
      <c r="N648" s="786"/>
    </row>
    <row r="649" spans="3:14">
      <c r="C649" s="786"/>
      <c r="D649" s="786"/>
      <c r="E649" s="786"/>
      <c r="F649" s="786"/>
      <c r="G649" s="786"/>
      <c r="H649" s="786"/>
      <c r="I649" s="786"/>
      <c r="J649" s="786"/>
      <c r="K649" s="786"/>
      <c r="L649" s="786"/>
      <c r="M649" s="786"/>
      <c r="N649" s="786"/>
    </row>
    <row r="650" spans="3:14">
      <c r="C650" s="786"/>
      <c r="D650" s="786"/>
      <c r="E650" s="786"/>
      <c r="F650" s="786"/>
      <c r="G650" s="786"/>
      <c r="H650" s="786"/>
      <c r="I650" s="786"/>
      <c r="J650" s="786"/>
      <c r="K650" s="786"/>
      <c r="L650" s="786"/>
      <c r="M650" s="786"/>
      <c r="N650" s="786"/>
    </row>
    <row r="651" spans="3:14">
      <c r="C651" s="786"/>
      <c r="D651" s="786"/>
      <c r="E651" s="786"/>
      <c r="F651" s="786"/>
      <c r="G651" s="786"/>
      <c r="H651" s="786"/>
      <c r="I651" s="786"/>
      <c r="J651" s="786"/>
      <c r="K651" s="786"/>
      <c r="L651" s="786"/>
      <c r="M651" s="786"/>
      <c r="N651" s="786"/>
    </row>
    <row r="652" spans="3:14">
      <c r="C652" s="786"/>
      <c r="D652" s="786"/>
      <c r="E652" s="786"/>
      <c r="F652" s="786"/>
      <c r="G652" s="786"/>
      <c r="H652" s="786"/>
      <c r="I652" s="786"/>
      <c r="J652" s="786"/>
      <c r="K652" s="786"/>
      <c r="L652" s="786"/>
      <c r="M652" s="786"/>
      <c r="N652" s="786"/>
    </row>
    <row r="653" spans="3:14">
      <c r="C653" s="786"/>
      <c r="D653" s="786"/>
      <c r="E653" s="786"/>
      <c r="F653" s="786"/>
      <c r="G653" s="786"/>
      <c r="H653" s="786"/>
      <c r="I653" s="786"/>
      <c r="J653" s="786"/>
      <c r="K653" s="786"/>
      <c r="L653" s="786"/>
      <c r="M653" s="786"/>
      <c r="N653" s="786"/>
    </row>
    <row r="654" spans="3:14">
      <c r="C654" s="786"/>
      <c r="D654" s="786"/>
      <c r="E654" s="786"/>
      <c r="F654" s="786"/>
      <c r="G654" s="786"/>
      <c r="H654" s="786"/>
      <c r="I654" s="786"/>
      <c r="J654" s="786"/>
      <c r="K654" s="786"/>
      <c r="L654" s="786"/>
      <c r="M654" s="786"/>
      <c r="N654" s="786"/>
    </row>
    <row r="655" spans="3:14">
      <c r="C655" s="786"/>
      <c r="D655" s="786"/>
      <c r="E655" s="786"/>
      <c r="F655" s="786"/>
      <c r="G655" s="786"/>
      <c r="H655" s="786"/>
      <c r="I655" s="786"/>
      <c r="J655" s="786"/>
      <c r="K655" s="786"/>
      <c r="L655" s="786"/>
      <c r="M655" s="786"/>
      <c r="N655" s="786"/>
    </row>
    <row r="656" spans="3:14">
      <c r="C656" s="786"/>
      <c r="D656" s="786"/>
      <c r="E656" s="786"/>
      <c r="F656" s="786"/>
      <c r="G656" s="786"/>
      <c r="H656" s="786"/>
      <c r="I656" s="786"/>
      <c r="J656" s="786"/>
      <c r="K656" s="786"/>
      <c r="L656" s="786"/>
      <c r="M656" s="786"/>
      <c r="N656" s="786"/>
    </row>
    <row r="657" spans="3:14">
      <c r="C657" s="786"/>
      <c r="D657" s="786"/>
      <c r="E657" s="786"/>
      <c r="F657" s="786"/>
      <c r="G657" s="786"/>
      <c r="H657" s="786"/>
      <c r="I657" s="786"/>
      <c r="J657" s="786"/>
      <c r="K657" s="786"/>
      <c r="L657" s="786"/>
      <c r="M657" s="786"/>
      <c r="N657" s="786"/>
    </row>
    <row r="658" spans="3:14">
      <c r="C658" s="786"/>
      <c r="D658" s="786"/>
      <c r="E658" s="786"/>
      <c r="F658" s="786"/>
      <c r="G658" s="786"/>
      <c r="H658" s="786"/>
      <c r="I658" s="786"/>
      <c r="J658" s="786"/>
      <c r="K658" s="786"/>
      <c r="L658" s="786"/>
      <c r="M658" s="786"/>
      <c r="N658" s="786"/>
    </row>
    <row r="659" spans="3:14">
      <c r="C659" s="786"/>
      <c r="D659" s="786"/>
      <c r="E659" s="786"/>
      <c r="F659" s="786"/>
      <c r="G659" s="786"/>
      <c r="H659" s="786"/>
      <c r="I659" s="786"/>
      <c r="J659" s="786"/>
      <c r="K659" s="786"/>
      <c r="L659" s="786"/>
      <c r="M659" s="786"/>
      <c r="N659" s="786"/>
    </row>
    <row r="660" spans="3:14">
      <c r="C660" s="786"/>
      <c r="D660" s="786"/>
      <c r="E660" s="786"/>
      <c r="F660" s="786"/>
      <c r="G660" s="786"/>
      <c r="H660" s="786"/>
      <c r="I660" s="786"/>
      <c r="J660" s="786"/>
      <c r="K660" s="786"/>
      <c r="L660" s="786"/>
      <c r="M660" s="786"/>
      <c r="N660" s="786"/>
    </row>
    <row r="661" spans="3:14">
      <c r="C661" s="786"/>
      <c r="D661" s="786"/>
      <c r="E661" s="786"/>
      <c r="F661" s="786"/>
      <c r="G661" s="786"/>
      <c r="H661" s="786"/>
      <c r="I661" s="786"/>
      <c r="J661" s="786"/>
      <c r="K661" s="786"/>
      <c r="L661" s="786"/>
      <c r="M661" s="786"/>
      <c r="N661" s="786"/>
    </row>
    <row r="662" spans="3:14">
      <c r="C662" s="786"/>
      <c r="D662" s="786"/>
      <c r="E662" s="786"/>
      <c r="F662" s="786"/>
      <c r="G662" s="786"/>
      <c r="H662" s="786"/>
      <c r="I662" s="786"/>
      <c r="J662" s="786"/>
      <c r="K662" s="786"/>
      <c r="L662" s="786"/>
      <c r="M662" s="786"/>
      <c r="N662" s="786"/>
    </row>
    <row r="663" spans="3:14">
      <c r="C663" s="786"/>
      <c r="D663" s="786"/>
      <c r="E663" s="786"/>
      <c r="F663" s="786"/>
      <c r="G663" s="786"/>
      <c r="H663" s="786"/>
      <c r="I663" s="786"/>
      <c r="J663" s="786"/>
      <c r="K663" s="786"/>
      <c r="L663" s="786"/>
      <c r="M663" s="786"/>
      <c r="N663" s="786"/>
    </row>
    <row r="664" spans="3:14">
      <c r="C664" s="786"/>
      <c r="D664" s="786"/>
      <c r="E664" s="786"/>
      <c r="F664" s="786"/>
      <c r="G664" s="786"/>
      <c r="H664" s="786"/>
      <c r="I664" s="786"/>
      <c r="J664" s="786"/>
      <c r="K664" s="786"/>
      <c r="L664" s="786"/>
      <c r="M664" s="786"/>
      <c r="N664" s="786"/>
    </row>
    <row r="665" spans="3:14">
      <c r="C665" s="786"/>
      <c r="D665" s="786"/>
      <c r="E665" s="786"/>
      <c r="F665" s="786"/>
      <c r="G665" s="786"/>
      <c r="H665" s="786"/>
      <c r="I665" s="786"/>
      <c r="J665" s="786"/>
      <c r="K665" s="786"/>
      <c r="L665" s="786"/>
      <c r="M665" s="786"/>
      <c r="N665" s="786"/>
    </row>
    <row r="666" spans="3:14">
      <c r="C666" s="786"/>
      <c r="D666" s="786"/>
      <c r="E666" s="786"/>
      <c r="F666" s="786"/>
      <c r="G666" s="786"/>
      <c r="H666" s="786"/>
      <c r="I666" s="786"/>
      <c r="J666" s="786"/>
      <c r="K666" s="786"/>
      <c r="L666" s="786"/>
      <c r="M666" s="786"/>
      <c r="N666" s="786"/>
    </row>
    <row r="667" spans="3:14">
      <c r="C667" s="786"/>
      <c r="D667" s="786"/>
      <c r="E667" s="786"/>
      <c r="F667" s="786"/>
      <c r="G667" s="786"/>
      <c r="H667" s="786"/>
      <c r="I667" s="786"/>
      <c r="J667" s="786"/>
      <c r="K667" s="786"/>
      <c r="L667" s="786"/>
      <c r="M667" s="786"/>
      <c r="N667" s="786"/>
    </row>
    <row r="668" spans="3:14">
      <c r="C668" s="786"/>
      <c r="D668" s="786"/>
      <c r="E668" s="786"/>
      <c r="F668" s="786"/>
      <c r="G668" s="786"/>
      <c r="H668" s="786"/>
      <c r="I668" s="786"/>
      <c r="J668" s="786"/>
      <c r="K668" s="786"/>
      <c r="L668" s="786"/>
      <c r="M668" s="786"/>
      <c r="N668" s="786"/>
    </row>
    <row r="669" spans="3:14">
      <c r="C669" s="786"/>
      <c r="D669" s="786"/>
      <c r="E669" s="786"/>
      <c r="F669" s="786"/>
      <c r="G669" s="786"/>
      <c r="H669" s="786"/>
      <c r="I669" s="786"/>
      <c r="J669" s="786"/>
      <c r="K669" s="786"/>
      <c r="L669" s="786"/>
      <c r="M669" s="786"/>
      <c r="N669" s="786"/>
    </row>
    <row r="670" spans="3:14">
      <c r="C670" s="786"/>
      <c r="D670" s="786"/>
      <c r="E670" s="786"/>
      <c r="F670" s="786"/>
      <c r="G670" s="786"/>
      <c r="H670" s="786"/>
      <c r="I670" s="786"/>
      <c r="J670" s="786"/>
      <c r="K670" s="786"/>
      <c r="L670" s="786"/>
      <c r="M670" s="786"/>
      <c r="N670" s="786"/>
    </row>
    <row r="671" spans="3:14">
      <c r="C671" s="786"/>
      <c r="D671" s="786"/>
      <c r="E671" s="786"/>
      <c r="F671" s="786"/>
      <c r="G671" s="786"/>
      <c r="H671" s="786"/>
      <c r="I671" s="786"/>
      <c r="J671" s="786"/>
      <c r="K671" s="786"/>
      <c r="L671" s="786"/>
      <c r="M671" s="786"/>
      <c r="N671" s="786"/>
    </row>
    <row r="672" spans="3:14">
      <c r="C672" s="786"/>
      <c r="D672" s="786"/>
      <c r="E672" s="786"/>
      <c r="F672" s="786"/>
      <c r="G672" s="786"/>
      <c r="H672" s="786"/>
      <c r="I672" s="786"/>
      <c r="J672" s="786"/>
      <c r="K672" s="786"/>
      <c r="L672" s="786"/>
      <c r="M672" s="786"/>
      <c r="N672" s="786"/>
    </row>
    <row r="673" spans="3:14">
      <c r="C673" s="786"/>
      <c r="D673" s="786"/>
      <c r="E673" s="786"/>
      <c r="F673" s="786"/>
      <c r="G673" s="786"/>
      <c r="H673" s="786"/>
      <c r="I673" s="786"/>
      <c r="J673" s="786"/>
      <c r="K673" s="786"/>
      <c r="L673" s="786"/>
      <c r="M673" s="786"/>
      <c r="N673" s="786"/>
    </row>
    <row r="674" spans="3:14">
      <c r="C674" s="786"/>
      <c r="D674" s="786"/>
      <c r="E674" s="786"/>
      <c r="F674" s="786"/>
      <c r="G674" s="786"/>
      <c r="H674" s="786"/>
      <c r="I674" s="786"/>
      <c r="J674" s="786"/>
      <c r="K674" s="786"/>
      <c r="L674" s="786"/>
      <c r="M674" s="786"/>
      <c r="N674" s="786"/>
    </row>
    <row r="675" spans="3:14">
      <c r="C675" s="786"/>
      <c r="D675" s="786"/>
      <c r="E675" s="786"/>
      <c r="F675" s="786"/>
      <c r="G675" s="786"/>
      <c r="H675" s="786"/>
      <c r="I675" s="786"/>
      <c r="J675" s="786"/>
      <c r="K675" s="786"/>
      <c r="L675" s="786"/>
      <c r="M675" s="786"/>
      <c r="N675" s="786"/>
    </row>
    <row r="676" spans="3:14">
      <c r="C676" s="786"/>
      <c r="D676" s="786"/>
      <c r="E676" s="786"/>
      <c r="F676" s="786"/>
      <c r="G676" s="786"/>
      <c r="H676" s="786"/>
      <c r="I676" s="786"/>
      <c r="J676" s="786"/>
      <c r="K676" s="786"/>
      <c r="L676" s="786"/>
      <c r="M676" s="786"/>
      <c r="N676" s="786"/>
    </row>
    <row r="677" spans="3:14">
      <c r="C677" s="786"/>
      <c r="D677" s="786"/>
      <c r="E677" s="786"/>
      <c r="F677" s="786"/>
      <c r="G677" s="786"/>
      <c r="H677" s="786"/>
      <c r="I677" s="786"/>
      <c r="J677" s="786"/>
      <c r="K677" s="786"/>
      <c r="L677" s="786"/>
      <c r="M677" s="786"/>
      <c r="N677" s="786"/>
    </row>
    <row r="678" spans="3:14">
      <c r="C678" s="786"/>
      <c r="D678" s="786"/>
      <c r="E678" s="786"/>
      <c r="F678" s="786"/>
      <c r="G678" s="786"/>
      <c r="H678" s="786"/>
      <c r="I678" s="786"/>
      <c r="J678" s="786"/>
      <c r="K678" s="786"/>
      <c r="L678" s="786"/>
      <c r="M678" s="786"/>
      <c r="N678" s="786"/>
    </row>
    <row r="679" spans="3:14">
      <c r="C679" s="786"/>
      <c r="D679" s="786"/>
      <c r="E679" s="786"/>
      <c r="F679" s="786"/>
      <c r="G679" s="786"/>
      <c r="H679" s="786"/>
      <c r="I679" s="786"/>
      <c r="J679" s="786"/>
      <c r="K679" s="786"/>
      <c r="L679" s="786"/>
      <c r="M679" s="786"/>
      <c r="N679" s="786"/>
    </row>
    <row r="680" spans="3:14">
      <c r="C680" s="786"/>
      <c r="D680" s="786"/>
      <c r="E680" s="786"/>
      <c r="F680" s="786"/>
      <c r="G680" s="786"/>
      <c r="H680" s="786"/>
      <c r="I680" s="786"/>
      <c r="J680" s="786"/>
      <c r="K680" s="786"/>
      <c r="L680" s="786"/>
      <c r="M680" s="786"/>
      <c r="N680" s="786"/>
    </row>
    <row r="681" spans="3:14">
      <c r="C681" s="786"/>
      <c r="D681" s="786"/>
      <c r="E681" s="786"/>
      <c r="F681" s="786"/>
      <c r="G681" s="786"/>
      <c r="H681" s="786"/>
      <c r="I681" s="786"/>
      <c r="J681" s="786"/>
      <c r="K681" s="786"/>
      <c r="L681" s="786"/>
      <c r="M681" s="786"/>
      <c r="N681" s="786"/>
    </row>
    <row r="682" spans="3:14">
      <c r="C682" s="786"/>
      <c r="D682" s="786"/>
      <c r="E682" s="786"/>
      <c r="F682" s="786"/>
      <c r="G682" s="786"/>
      <c r="H682" s="786"/>
      <c r="I682" s="786"/>
      <c r="J682" s="786"/>
      <c r="K682" s="786"/>
      <c r="L682" s="786"/>
      <c r="M682" s="786"/>
      <c r="N682" s="786"/>
    </row>
    <row r="683" spans="3:14">
      <c r="C683" s="786"/>
      <c r="D683" s="786"/>
      <c r="E683" s="786"/>
      <c r="F683" s="786"/>
      <c r="G683" s="786"/>
      <c r="H683" s="786"/>
      <c r="I683" s="786"/>
      <c r="J683" s="786"/>
      <c r="K683" s="786"/>
      <c r="L683" s="786"/>
      <c r="M683" s="786"/>
      <c r="N683" s="786"/>
    </row>
    <row r="684" spans="3:14">
      <c r="C684" s="786"/>
      <c r="D684" s="786"/>
      <c r="E684" s="786"/>
      <c r="F684" s="786"/>
      <c r="G684" s="786"/>
      <c r="H684" s="786"/>
      <c r="I684" s="786"/>
      <c r="J684" s="786"/>
      <c r="K684" s="786"/>
      <c r="L684" s="786"/>
      <c r="M684" s="786"/>
      <c r="N684" s="786"/>
    </row>
    <row r="685" spans="3:14">
      <c r="C685" s="786"/>
      <c r="D685" s="786"/>
      <c r="E685" s="786"/>
      <c r="F685" s="786"/>
      <c r="G685" s="786"/>
      <c r="H685" s="786"/>
      <c r="I685" s="786"/>
      <c r="J685" s="786"/>
      <c r="K685" s="786"/>
      <c r="L685" s="786"/>
      <c r="M685" s="786"/>
      <c r="N685" s="786"/>
    </row>
    <row r="686" spans="3:14">
      <c r="C686" s="786"/>
      <c r="D686" s="786"/>
      <c r="E686" s="786"/>
      <c r="F686" s="786"/>
      <c r="G686" s="786"/>
      <c r="H686" s="786"/>
      <c r="I686" s="786"/>
      <c r="J686" s="786"/>
      <c r="K686" s="786"/>
      <c r="L686" s="786"/>
      <c r="M686" s="786"/>
      <c r="N686" s="786"/>
    </row>
    <row r="687" spans="3:14">
      <c r="C687" s="786"/>
      <c r="D687" s="786"/>
      <c r="E687" s="786"/>
      <c r="F687" s="786"/>
      <c r="G687" s="786"/>
      <c r="H687" s="786"/>
      <c r="I687" s="786"/>
      <c r="J687" s="786"/>
      <c r="K687" s="786"/>
      <c r="L687" s="786"/>
      <c r="M687" s="786"/>
      <c r="N687" s="786"/>
    </row>
    <row r="688" spans="3:14">
      <c r="C688" s="786"/>
      <c r="D688" s="786"/>
      <c r="E688" s="786"/>
      <c r="F688" s="786"/>
      <c r="G688" s="786"/>
      <c r="H688" s="786"/>
      <c r="I688" s="786"/>
      <c r="J688" s="786"/>
      <c r="K688" s="786"/>
      <c r="L688" s="786"/>
      <c r="M688" s="786"/>
      <c r="N688" s="786"/>
    </row>
    <row r="689" spans="3:14">
      <c r="C689" s="786"/>
      <c r="D689" s="786"/>
      <c r="E689" s="786"/>
      <c r="F689" s="786"/>
      <c r="G689" s="786"/>
      <c r="H689" s="786"/>
      <c r="I689" s="786"/>
      <c r="J689" s="786"/>
      <c r="K689" s="786"/>
      <c r="L689" s="786"/>
      <c r="M689" s="786"/>
      <c r="N689" s="786"/>
    </row>
    <row r="690" spans="3:14">
      <c r="C690" s="786"/>
      <c r="D690" s="786"/>
      <c r="E690" s="786"/>
      <c r="F690" s="786"/>
      <c r="G690" s="786"/>
      <c r="H690" s="786"/>
      <c r="I690" s="786"/>
      <c r="J690" s="786"/>
      <c r="K690" s="786"/>
      <c r="L690" s="786"/>
      <c r="M690" s="786"/>
      <c r="N690" s="786"/>
    </row>
    <row r="691" spans="3:14">
      <c r="C691" s="786"/>
      <c r="D691" s="786"/>
      <c r="E691" s="786"/>
      <c r="F691" s="786"/>
      <c r="G691" s="786"/>
      <c r="H691" s="786"/>
      <c r="I691" s="786"/>
      <c r="J691" s="786"/>
      <c r="K691" s="786"/>
      <c r="L691" s="786"/>
      <c r="M691" s="786"/>
      <c r="N691" s="786"/>
    </row>
    <row r="692" spans="3:14">
      <c r="C692" s="786"/>
      <c r="D692" s="786"/>
      <c r="E692" s="786"/>
      <c r="F692" s="786"/>
      <c r="G692" s="786"/>
      <c r="H692" s="786"/>
      <c r="I692" s="786"/>
      <c r="J692" s="786"/>
      <c r="K692" s="786"/>
      <c r="L692" s="786"/>
      <c r="M692" s="786"/>
      <c r="N692" s="786"/>
    </row>
    <row r="693" spans="3:14">
      <c r="C693" s="786"/>
      <c r="D693" s="786"/>
      <c r="E693" s="786"/>
      <c r="F693" s="786"/>
      <c r="G693" s="786"/>
      <c r="H693" s="786"/>
      <c r="I693" s="786"/>
      <c r="J693" s="786"/>
      <c r="K693" s="786"/>
      <c r="L693" s="786"/>
      <c r="M693" s="786"/>
      <c r="N693" s="786"/>
    </row>
    <row r="694" spans="3:14">
      <c r="C694" s="786"/>
      <c r="D694" s="786"/>
      <c r="E694" s="786"/>
      <c r="F694" s="786"/>
      <c r="G694" s="786"/>
      <c r="H694" s="786"/>
      <c r="I694" s="786"/>
      <c r="J694" s="786"/>
      <c r="K694" s="786"/>
      <c r="L694" s="786"/>
      <c r="M694" s="786"/>
      <c r="N694" s="786"/>
    </row>
    <row r="695" spans="3:14">
      <c r="C695" s="786"/>
      <c r="D695" s="786"/>
      <c r="E695" s="786"/>
      <c r="F695" s="786"/>
      <c r="G695" s="786"/>
      <c r="H695" s="786"/>
      <c r="I695" s="786"/>
      <c r="J695" s="786"/>
      <c r="K695" s="786"/>
      <c r="L695" s="786"/>
      <c r="M695" s="786"/>
      <c r="N695" s="786"/>
    </row>
    <row r="696" spans="3:14">
      <c r="C696" s="786"/>
      <c r="D696" s="786"/>
      <c r="E696" s="786"/>
      <c r="F696" s="786"/>
      <c r="G696" s="786"/>
      <c r="H696" s="786"/>
      <c r="I696" s="786"/>
      <c r="J696" s="786"/>
      <c r="K696" s="786"/>
      <c r="L696" s="786"/>
      <c r="M696" s="786"/>
      <c r="N696" s="786"/>
    </row>
    <row r="697" spans="3:14">
      <c r="C697" s="786"/>
      <c r="D697" s="786"/>
      <c r="E697" s="786"/>
      <c r="F697" s="786"/>
      <c r="G697" s="786"/>
      <c r="H697" s="786"/>
      <c r="I697" s="786"/>
      <c r="J697" s="786"/>
      <c r="K697" s="786"/>
      <c r="L697" s="786"/>
      <c r="M697" s="786"/>
      <c r="N697" s="786"/>
    </row>
    <row r="698" spans="3:14">
      <c r="C698" s="786"/>
      <c r="D698" s="786"/>
      <c r="E698" s="786"/>
      <c r="F698" s="786"/>
      <c r="G698" s="786"/>
      <c r="H698" s="786"/>
      <c r="I698" s="786"/>
      <c r="J698" s="786"/>
      <c r="K698" s="786"/>
      <c r="L698" s="786"/>
      <c r="M698" s="786"/>
      <c r="N698" s="786"/>
    </row>
    <row r="699" spans="3:14">
      <c r="C699" s="786"/>
      <c r="D699" s="786"/>
      <c r="E699" s="786"/>
      <c r="F699" s="786"/>
      <c r="G699" s="786"/>
      <c r="H699" s="786"/>
      <c r="I699" s="786"/>
      <c r="J699" s="786"/>
      <c r="K699" s="786"/>
      <c r="L699" s="786"/>
      <c r="M699" s="786"/>
      <c r="N699" s="786"/>
    </row>
    <row r="700" spans="3:14">
      <c r="C700" s="786"/>
      <c r="D700" s="786"/>
      <c r="E700" s="786"/>
      <c r="F700" s="786"/>
      <c r="G700" s="786"/>
      <c r="H700" s="786"/>
      <c r="I700" s="786"/>
      <c r="J700" s="786"/>
      <c r="K700" s="786"/>
      <c r="L700" s="786"/>
      <c r="M700" s="786"/>
      <c r="N700" s="786"/>
    </row>
    <row r="701" spans="3:14">
      <c r="C701" s="786"/>
      <c r="D701" s="786"/>
      <c r="E701" s="786"/>
      <c r="F701" s="786"/>
      <c r="G701" s="786"/>
      <c r="H701" s="786"/>
      <c r="I701" s="786"/>
      <c r="J701" s="786"/>
      <c r="K701" s="786"/>
      <c r="L701" s="786"/>
      <c r="M701" s="786"/>
      <c r="N701" s="786"/>
    </row>
    <row r="702" spans="3:14">
      <c r="C702" s="786"/>
      <c r="D702" s="786"/>
      <c r="E702" s="786"/>
      <c r="F702" s="786"/>
      <c r="G702" s="786"/>
      <c r="H702" s="786"/>
      <c r="I702" s="786"/>
      <c r="J702" s="786"/>
      <c r="K702" s="786"/>
      <c r="L702" s="786"/>
      <c r="M702" s="786"/>
      <c r="N702" s="786"/>
    </row>
    <row r="703" spans="3:14">
      <c r="C703" s="786"/>
      <c r="D703" s="786"/>
      <c r="E703" s="786"/>
      <c r="F703" s="786"/>
      <c r="G703" s="786"/>
      <c r="H703" s="786"/>
      <c r="I703" s="786"/>
      <c r="J703" s="786"/>
      <c r="K703" s="786"/>
      <c r="L703" s="786"/>
      <c r="M703" s="786"/>
      <c r="N703" s="786"/>
    </row>
    <row r="704" spans="3:14">
      <c r="C704" s="786"/>
      <c r="D704" s="786"/>
      <c r="E704" s="786"/>
      <c r="F704" s="786"/>
      <c r="G704" s="786"/>
      <c r="H704" s="786"/>
      <c r="I704" s="786"/>
      <c r="J704" s="786"/>
      <c r="K704" s="786"/>
      <c r="L704" s="786"/>
      <c r="M704" s="786"/>
      <c r="N704" s="786"/>
    </row>
    <row r="705" spans="3:14">
      <c r="C705" s="786"/>
      <c r="D705" s="786"/>
      <c r="E705" s="786"/>
      <c r="F705" s="786"/>
      <c r="G705" s="786"/>
      <c r="H705" s="786"/>
      <c r="I705" s="786"/>
      <c r="J705" s="786"/>
      <c r="K705" s="786"/>
      <c r="L705" s="786"/>
      <c r="M705" s="786"/>
      <c r="N705" s="786"/>
    </row>
    <row r="706" spans="3:14">
      <c r="C706" s="786"/>
      <c r="D706" s="786"/>
      <c r="E706" s="786"/>
      <c r="F706" s="786"/>
      <c r="G706" s="786"/>
      <c r="H706" s="786"/>
      <c r="I706" s="786"/>
      <c r="J706" s="786"/>
      <c r="K706" s="786"/>
      <c r="L706" s="786"/>
      <c r="M706" s="786"/>
      <c r="N706" s="786"/>
    </row>
    <row r="707" spans="3:14">
      <c r="C707" s="786"/>
      <c r="D707" s="786"/>
      <c r="E707" s="786"/>
      <c r="F707" s="786"/>
      <c r="G707" s="786"/>
      <c r="H707" s="786"/>
      <c r="I707" s="786"/>
      <c r="J707" s="786"/>
      <c r="K707" s="786"/>
      <c r="L707" s="786"/>
      <c r="M707" s="786"/>
      <c r="N707" s="786"/>
    </row>
    <row r="708" spans="3:14">
      <c r="C708" s="786"/>
      <c r="D708" s="786"/>
      <c r="E708" s="786"/>
      <c r="F708" s="786"/>
      <c r="G708" s="786"/>
      <c r="H708" s="786"/>
      <c r="I708" s="786"/>
      <c r="J708" s="786"/>
      <c r="K708" s="786"/>
      <c r="L708" s="786"/>
      <c r="M708" s="786"/>
      <c r="N708" s="786"/>
    </row>
    <row r="709" spans="3:14">
      <c r="C709" s="786"/>
      <c r="D709" s="786"/>
      <c r="E709" s="786"/>
      <c r="F709" s="786"/>
      <c r="G709" s="786"/>
      <c r="H709" s="786"/>
      <c r="I709" s="786"/>
      <c r="J709" s="786"/>
      <c r="K709" s="786"/>
      <c r="L709" s="786"/>
      <c r="M709" s="786"/>
      <c r="N709" s="786"/>
    </row>
    <row r="710" spans="3:14">
      <c r="C710" s="786"/>
      <c r="D710" s="786"/>
      <c r="E710" s="786"/>
      <c r="F710" s="786"/>
      <c r="G710" s="786"/>
      <c r="H710" s="786"/>
      <c r="I710" s="786"/>
      <c r="J710" s="786"/>
      <c r="K710" s="786"/>
      <c r="L710" s="786"/>
      <c r="M710" s="786"/>
      <c r="N710" s="786"/>
    </row>
    <row r="711" spans="3:14">
      <c r="C711" s="786"/>
      <c r="D711" s="786"/>
      <c r="E711" s="786"/>
      <c r="F711" s="786"/>
      <c r="G711" s="786"/>
      <c r="H711" s="786"/>
      <c r="I711" s="786"/>
      <c r="J711" s="786"/>
      <c r="K711" s="786"/>
      <c r="L711" s="786"/>
      <c r="M711" s="786"/>
      <c r="N711" s="786"/>
    </row>
    <row r="712" spans="3:14">
      <c r="C712" s="786"/>
      <c r="D712" s="786"/>
      <c r="E712" s="786"/>
      <c r="F712" s="786"/>
      <c r="G712" s="786"/>
      <c r="H712" s="786"/>
      <c r="I712" s="786"/>
      <c r="J712" s="786"/>
      <c r="K712" s="786"/>
      <c r="L712" s="786"/>
      <c r="M712" s="786"/>
      <c r="N712" s="786"/>
    </row>
    <row r="713" spans="3:14">
      <c r="C713" s="786"/>
      <c r="D713" s="786"/>
      <c r="E713" s="786"/>
      <c r="F713" s="786"/>
      <c r="G713" s="786"/>
      <c r="H713" s="786"/>
      <c r="I713" s="786"/>
      <c r="J713" s="786"/>
      <c r="K713" s="786"/>
      <c r="L713" s="786"/>
      <c r="M713" s="786"/>
      <c r="N713" s="786"/>
    </row>
    <row r="714" spans="3:14">
      <c r="C714" s="786"/>
      <c r="D714" s="786"/>
      <c r="E714" s="786"/>
      <c r="F714" s="786"/>
      <c r="G714" s="786"/>
      <c r="H714" s="786"/>
      <c r="I714" s="786"/>
      <c r="J714" s="786"/>
      <c r="K714" s="786"/>
      <c r="L714" s="786"/>
      <c r="M714" s="786"/>
      <c r="N714" s="786"/>
    </row>
    <row r="715" spans="3:14">
      <c r="C715" s="786"/>
      <c r="D715" s="786"/>
      <c r="E715" s="786"/>
      <c r="F715" s="786"/>
      <c r="G715" s="786"/>
      <c r="H715" s="786"/>
      <c r="I715" s="786"/>
      <c r="J715" s="786"/>
      <c r="K715" s="786"/>
      <c r="L715" s="786"/>
      <c r="M715" s="786"/>
      <c r="N715" s="786"/>
    </row>
    <row r="716" spans="3:14">
      <c r="C716" s="786"/>
      <c r="D716" s="786"/>
      <c r="E716" s="786"/>
      <c r="F716" s="786"/>
      <c r="G716" s="786"/>
      <c r="H716" s="786"/>
      <c r="I716" s="786"/>
      <c r="J716" s="786"/>
      <c r="K716" s="786"/>
      <c r="L716" s="786"/>
      <c r="M716" s="786"/>
      <c r="N716" s="786"/>
    </row>
    <row r="717" spans="3:14">
      <c r="C717" s="786"/>
      <c r="D717" s="786"/>
      <c r="E717" s="786"/>
      <c r="F717" s="786"/>
      <c r="G717" s="786"/>
      <c r="H717" s="786"/>
      <c r="I717" s="786"/>
      <c r="J717" s="786"/>
      <c r="K717" s="786"/>
      <c r="L717" s="786"/>
      <c r="M717" s="786"/>
      <c r="N717" s="786"/>
    </row>
    <row r="718" spans="3:14">
      <c r="C718" s="786"/>
      <c r="D718" s="786"/>
      <c r="E718" s="786"/>
      <c r="F718" s="786"/>
      <c r="G718" s="786"/>
      <c r="H718" s="786"/>
      <c r="I718" s="786"/>
      <c r="J718" s="786"/>
      <c r="K718" s="786"/>
      <c r="L718" s="786"/>
      <c r="M718" s="786"/>
      <c r="N718" s="786"/>
    </row>
    <row r="719" spans="3:14">
      <c r="C719" s="786"/>
      <c r="D719" s="786"/>
      <c r="E719" s="786"/>
      <c r="F719" s="786"/>
      <c r="G719" s="786"/>
      <c r="H719" s="786"/>
      <c r="I719" s="786"/>
      <c r="J719" s="786"/>
      <c r="K719" s="786"/>
      <c r="L719" s="786"/>
      <c r="M719" s="786"/>
      <c r="N719" s="786"/>
    </row>
    <row r="720" spans="3:14">
      <c r="C720" s="786"/>
      <c r="D720" s="786"/>
      <c r="E720" s="786"/>
      <c r="F720" s="786"/>
      <c r="G720" s="786"/>
      <c r="H720" s="786"/>
      <c r="I720" s="786"/>
      <c r="J720" s="786"/>
      <c r="K720" s="786"/>
      <c r="L720" s="786"/>
      <c r="M720" s="786"/>
      <c r="N720" s="786"/>
    </row>
    <row r="721" spans="3:14">
      <c r="C721" s="786"/>
      <c r="D721" s="786"/>
      <c r="E721" s="786"/>
      <c r="F721" s="786"/>
      <c r="G721" s="786"/>
      <c r="H721" s="786"/>
      <c r="I721" s="786"/>
      <c r="J721" s="786"/>
      <c r="K721" s="786"/>
      <c r="L721" s="786"/>
      <c r="M721" s="786"/>
      <c r="N721" s="786"/>
    </row>
    <row r="722" spans="3:14">
      <c r="C722" s="786"/>
      <c r="D722" s="786"/>
      <c r="E722" s="786"/>
      <c r="F722" s="786"/>
      <c r="G722" s="786"/>
      <c r="H722" s="786"/>
      <c r="I722" s="786"/>
      <c r="J722" s="786"/>
      <c r="K722" s="786"/>
      <c r="L722" s="786"/>
      <c r="M722" s="786"/>
      <c r="N722" s="786"/>
    </row>
    <row r="723" spans="3:14">
      <c r="C723" s="786"/>
      <c r="D723" s="786"/>
      <c r="E723" s="786"/>
      <c r="F723" s="786"/>
      <c r="G723" s="786"/>
      <c r="H723" s="786"/>
      <c r="I723" s="786"/>
      <c r="J723" s="786"/>
      <c r="K723" s="786"/>
      <c r="L723" s="786"/>
      <c r="M723" s="786"/>
      <c r="N723" s="786"/>
    </row>
    <row r="724" spans="3:14">
      <c r="C724" s="786"/>
      <c r="D724" s="786"/>
      <c r="E724" s="786"/>
      <c r="F724" s="786"/>
      <c r="G724" s="786"/>
      <c r="H724" s="786"/>
      <c r="I724" s="786"/>
      <c r="J724" s="786"/>
      <c r="K724" s="786"/>
      <c r="L724" s="786"/>
      <c r="M724" s="786"/>
      <c r="N724" s="786"/>
    </row>
    <row r="725" spans="3:14">
      <c r="C725" s="786"/>
      <c r="D725" s="786"/>
      <c r="E725" s="786"/>
      <c r="F725" s="786"/>
      <c r="G725" s="786"/>
      <c r="H725" s="786"/>
      <c r="I725" s="786"/>
      <c r="J725" s="786"/>
      <c r="K725" s="786"/>
      <c r="L725" s="786"/>
      <c r="M725" s="786"/>
      <c r="N725" s="786"/>
    </row>
    <row r="726" spans="3:14">
      <c r="C726" s="786"/>
      <c r="D726" s="786"/>
      <c r="E726" s="786"/>
      <c r="F726" s="786"/>
      <c r="G726" s="786"/>
      <c r="H726" s="786"/>
      <c r="I726" s="786"/>
      <c r="J726" s="786"/>
      <c r="K726" s="786"/>
      <c r="L726" s="786"/>
      <c r="M726" s="786"/>
      <c r="N726" s="786"/>
    </row>
    <row r="727" spans="3:14">
      <c r="C727" s="786"/>
      <c r="D727" s="786"/>
      <c r="E727" s="786"/>
      <c r="F727" s="786"/>
      <c r="G727" s="786"/>
      <c r="H727" s="786"/>
      <c r="I727" s="786"/>
      <c r="J727" s="786"/>
      <c r="K727" s="786"/>
      <c r="L727" s="786"/>
      <c r="M727" s="786"/>
      <c r="N727" s="786"/>
    </row>
    <row r="728" spans="3:14">
      <c r="C728" s="786"/>
      <c r="D728" s="786"/>
      <c r="E728" s="786"/>
      <c r="F728" s="786"/>
      <c r="G728" s="786"/>
      <c r="H728" s="786"/>
      <c r="I728" s="786"/>
      <c r="J728" s="786"/>
      <c r="K728" s="786"/>
      <c r="L728" s="786"/>
      <c r="M728" s="786"/>
      <c r="N728" s="786"/>
    </row>
    <row r="729" spans="3:14">
      <c r="C729" s="786"/>
      <c r="D729" s="786"/>
      <c r="E729" s="786"/>
      <c r="F729" s="786"/>
      <c r="G729" s="786"/>
      <c r="H729" s="786"/>
      <c r="I729" s="786"/>
      <c r="J729" s="786"/>
      <c r="K729" s="786"/>
      <c r="L729" s="786"/>
      <c r="M729" s="786"/>
      <c r="N729" s="786"/>
    </row>
    <row r="730" spans="3:14">
      <c r="C730" s="786"/>
      <c r="D730" s="786"/>
      <c r="E730" s="786"/>
      <c r="F730" s="786"/>
      <c r="G730" s="786"/>
      <c r="H730" s="786"/>
      <c r="I730" s="786"/>
      <c r="J730" s="786"/>
      <c r="K730" s="786"/>
      <c r="L730" s="786"/>
      <c r="M730" s="786"/>
      <c r="N730" s="786"/>
    </row>
    <row r="731" spans="3:14">
      <c r="C731" s="786"/>
      <c r="D731" s="786"/>
      <c r="E731" s="786"/>
      <c r="F731" s="786"/>
      <c r="G731" s="786"/>
      <c r="H731" s="786"/>
      <c r="I731" s="786"/>
      <c r="J731" s="786"/>
      <c r="K731" s="786"/>
      <c r="L731" s="786"/>
      <c r="M731" s="786"/>
      <c r="N731" s="786"/>
    </row>
    <row r="732" spans="3:14">
      <c r="C732" s="786"/>
      <c r="D732" s="786"/>
      <c r="E732" s="786"/>
      <c r="F732" s="786"/>
      <c r="G732" s="786"/>
      <c r="H732" s="786"/>
      <c r="I732" s="786"/>
      <c r="J732" s="786"/>
      <c r="K732" s="786"/>
      <c r="L732" s="786"/>
      <c r="M732" s="786"/>
      <c r="N732" s="786"/>
    </row>
    <row r="733" spans="3:14">
      <c r="C733" s="786"/>
      <c r="D733" s="786"/>
      <c r="E733" s="786"/>
      <c r="F733" s="786"/>
      <c r="G733" s="786"/>
      <c r="H733" s="786"/>
      <c r="I733" s="786"/>
      <c r="J733" s="786"/>
      <c r="K733" s="786"/>
      <c r="L733" s="786"/>
      <c r="M733" s="786"/>
      <c r="N733" s="786"/>
    </row>
    <row r="734" spans="3:14">
      <c r="C734" s="786"/>
      <c r="D734" s="786"/>
      <c r="E734" s="786"/>
      <c r="F734" s="786"/>
      <c r="G734" s="786"/>
      <c r="H734" s="786"/>
      <c r="I734" s="786"/>
      <c r="J734" s="786"/>
      <c r="K734" s="786"/>
      <c r="L734" s="786"/>
      <c r="M734" s="786"/>
      <c r="N734" s="786"/>
    </row>
    <row r="735" spans="3:14">
      <c r="C735" s="786"/>
      <c r="D735" s="786"/>
      <c r="E735" s="786"/>
      <c r="F735" s="786"/>
      <c r="G735" s="786"/>
      <c r="H735" s="786"/>
      <c r="I735" s="786"/>
      <c r="J735" s="786"/>
      <c r="K735" s="786"/>
      <c r="L735" s="786"/>
      <c r="M735" s="786"/>
      <c r="N735" s="786"/>
    </row>
    <row r="736" spans="3:14">
      <c r="C736" s="786"/>
      <c r="D736" s="786"/>
      <c r="E736" s="786"/>
      <c r="F736" s="786"/>
      <c r="G736" s="786"/>
      <c r="H736" s="786"/>
      <c r="I736" s="786"/>
      <c r="J736" s="786"/>
      <c r="K736" s="786"/>
      <c r="L736" s="786"/>
      <c r="M736" s="786"/>
      <c r="N736" s="786"/>
    </row>
    <row r="737" spans="3:14">
      <c r="C737" s="786"/>
      <c r="D737" s="786"/>
      <c r="E737" s="786"/>
      <c r="F737" s="786"/>
      <c r="G737" s="786"/>
      <c r="H737" s="786"/>
      <c r="I737" s="786"/>
      <c r="J737" s="786"/>
      <c r="K737" s="786"/>
      <c r="L737" s="786"/>
      <c r="M737" s="786"/>
      <c r="N737" s="786"/>
    </row>
    <row r="738" spans="3:14">
      <c r="C738" s="786"/>
      <c r="D738" s="786"/>
      <c r="E738" s="786"/>
      <c r="F738" s="786"/>
      <c r="G738" s="786"/>
      <c r="H738" s="786"/>
      <c r="I738" s="786"/>
      <c r="J738" s="786"/>
      <c r="K738" s="786"/>
      <c r="L738" s="786"/>
      <c r="M738" s="786"/>
      <c r="N738" s="786"/>
    </row>
    <row r="739" spans="3:14">
      <c r="C739" s="786"/>
      <c r="D739" s="786"/>
      <c r="E739" s="786"/>
      <c r="F739" s="786"/>
      <c r="G739" s="786"/>
      <c r="H739" s="786"/>
      <c r="I739" s="786"/>
      <c r="J739" s="786"/>
      <c r="K739" s="786"/>
      <c r="L739" s="786"/>
      <c r="M739" s="786"/>
      <c r="N739" s="786"/>
    </row>
    <row r="740" spans="3:14">
      <c r="C740" s="786"/>
      <c r="D740" s="786"/>
      <c r="E740" s="786"/>
      <c r="F740" s="786"/>
      <c r="G740" s="786"/>
      <c r="H740" s="786"/>
      <c r="I740" s="786"/>
      <c r="J740" s="786"/>
      <c r="K740" s="786"/>
      <c r="L740" s="786"/>
      <c r="M740" s="786"/>
      <c r="N740" s="786"/>
    </row>
    <row r="741" spans="3:14">
      <c r="C741" s="786"/>
      <c r="D741" s="786"/>
      <c r="E741" s="786"/>
      <c r="F741" s="786"/>
      <c r="G741" s="786"/>
      <c r="H741" s="786"/>
      <c r="I741" s="786"/>
      <c r="J741" s="786"/>
      <c r="K741" s="786"/>
      <c r="L741" s="786"/>
      <c r="M741" s="786"/>
      <c r="N741" s="786"/>
    </row>
    <row r="742" spans="3:14">
      <c r="C742" s="786"/>
      <c r="D742" s="786"/>
      <c r="E742" s="786"/>
      <c r="F742" s="786"/>
      <c r="G742" s="786"/>
      <c r="H742" s="786"/>
      <c r="I742" s="786"/>
      <c r="J742" s="786"/>
      <c r="K742" s="786"/>
      <c r="L742" s="786"/>
      <c r="M742" s="786"/>
      <c r="N742" s="786"/>
    </row>
    <row r="743" spans="3:14">
      <c r="C743" s="786"/>
      <c r="D743" s="786"/>
      <c r="E743" s="786"/>
      <c r="F743" s="786"/>
      <c r="G743" s="786"/>
      <c r="H743" s="786"/>
      <c r="I743" s="786"/>
      <c r="J743" s="786"/>
      <c r="K743" s="786"/>
      <c r="L743" s="786"/>
      <c r="M743" s="786"/>
      <c r="N743" s="786"/>
    </row>
    <row r="744" spans="3:14">
      <c r="C744" s="786"/>
      <c r="D744" s="786"/>
      <c r="E744" s="786"/>
      <c r="F744" s="786"/>
      <c r="G744" s="786"/>
      <c r="H744" s="786"/>
      <c r="I744" s="786"/>
      <c r="J744" s="786"/>
      <c r="K744" s="786"/>
      <c r="L744" s="786"/>
      <c r="M744" s="786"/>
      <c r="N744" s="786"/>
    </row>
    <row r="745" spans="3:14">
      <c r="C745" s="786"/>
      <c r="D745" s="786"/>
      <c r="E745" s="786"/>
      <c r="F745" s="786"/>
      <c r="G745" s="786"/>
      <c r="H745" s="786"/>
      <c r="I745" s="786"/>
      <c r="J745" s="786"/>
      <c r="K745" s="786"/>
      <c r="L745" s="786"/>
      <c r="M745" s="786"/>
      <c r="N745" s="786"/>
    </row>
    <row r="746" spans="3:14">
      <c r="C746" s="786"/>
      <c r="D746" s="786"/>
      <c r="E746" s="786"/>
      <c r="F746" s="786"/>
      <c r="G746" s="786"/>
      <c r="H746" s="786"/>
      <c r="I746" s="786"/>
      <c r="J746" s="786"/>
      <c r="K746" s="786"/>
      <c r="L746" s="786"/>
      <c r="M746" s="786"/>
      <c r="N746" s="786"/>
    </row>
    <row r="747" spans="3:14">
      <c r="C747" s="786"/>
      <c r="D747" s="786"/>
      <c r="E747" s="786"/>
      <c r="F747" s="786"/>
      <c r="G747" s="786"/>
      <c r="H747" s="786"/>
      <c r="I747" s="786"/>
      <c r="J747" s="786"/>
      <c r="K747" s="786"/>
      <c r="L747" s="786"/>
      <c r="M747" s="786"/>
      <c r="N747" s="786"/>
    </row>
    <row r="748" spans="3:14">
      <c r="C748" s="786"/>
      <c r="D748" s="786"/>
      <c r="E748" s="786"/>
      <c r="F748" s="786"/>
      <c r="G748" s="786"/>
      <c r="H748" s="786"/>
      <c r="I748" s="786"/>
      <c r="J748" s="786"/>
      <c r="K748" s="786"/>
      <c r="L748" s="786"/>
      <c r="M748" s="786"/>
      <c r="N748" s="786"/>
    </row>
    <row r="749" spans="3:14">
      <c r="C749" s="786"/>
      <c r="D749" s="786"/>
      <c r="E749" s="786"/>
      <c r="F749" s="786"/>
      <c r="G749" s="786"/>
      <c r="H749" s="786"/>
      <c r="I749" s="786"/>
      <c r="J749" s="786"/>
      <c r="K749" s="786"/>
      <c r="L749" s="786"/>
      <c r="M749" s="786"/>
      <c r="N749" s="786"/>
    </row>
    <row r="750" spans="3:14">
      <c r="C750" s="786"/>
      <c r="D750" s="786"/>
      <c r="E750" s="786"/>
      <c r="F750" s="786"/>
      <c r="G750" s="786"/>
      <c r="H750" s="786"/>
      <c r="I750" s="786"/>
      <c r="J750" s="786"/>
      <c r="K750" s="786"/>
      <c r="L750" s="786"/>
      <c r="M750" s="786"/>
      <c r="N750" s="786"/>
    </row>
    <row r="751" spans="3:14">
      <c r="C751" s="786"/>
      <c r="D751" s="786"/>
      <c r="E751" s="786"/>
      <c r="F751" s="786"/>
      <c r="G751" s="786"/>
      <c r="H751" s="786"/>
      <c r="I751" s="786"/>
      <c r="J751" s="786"/>
      <c r="K751" s="786"/>
      <c r="L751" s="786"/>
      <c r="M751" s="786"/>
      <c r="N751" s="786"/>
    </row>
    <row r="752" spans="3:14">
      <c r="C752" s="786"/>
      <c r="D752" s="786"/>
      <c r="E752" s="786"/>
      <c r="F752" s="786"/>
      <c r="G752" s="786"/>
      <c r="H752" s="786"/>
      <c r="I752" s="786"/>
      <c r="J752" s="786"/>
      <c r="K752" s="786"/>
      <c r="L752" s="786"/>
      <c r="M752" s="786"/>
      <c r="N752" s="786"/>
    </row>
    <row r="753" spans="3:14">
      <c r="C753" s="786"/>
      <c r="D753" s="786"/>
      <c r="E753" s="786"/>
      <c r="F753" s="786"/>
      <c r="G753" s="786"/>
      <c r="H753" s="786"/>
      <c r="I753" s="786"/>
      <c r="J753" s="786"/>
      <c r="K753" s="786"/>
      <c r="L753" s="786"/>
      <c r="M753" s="786"/>
      <c r="N753" s="786"/>
    </row>
    <row r="754" spans="3:14">
      <c r="C754" s="786"/>
      <c r="D754" s="786"/>
      <c r="E754" s="786"/>
      <c r="F754" s="786"/>
      <c r="G754" s="786"/>
      <c r="H754" s="786"/>
      <c r="I754" s="786"/>
      <c r="J754" s="786"/>
      <c r="K754" s="786"/>
      <c r="L754" s="786"/>
      <c r="M754" s="786"/>
      <c r="N754" s="786"/>
    </row>
    <row r="755" spans="3:14">
      <c r="C755" s="786"/>
      <c r="D755" s="786"/>
      <c r="E755" s="786"/>
      <c r="F755" s="786"/>
      <c r="G755" s="786"/>
      <c r="H755" s="786"/>
      <c r="I755" s="786"/>
      <c r="J755" s="786"/>
      <c r="K755" s="786"/>
      <c r="L755" s="786"/>
      <c r="M755" s="786"/>
      <c r="N755" s="786"/>
    </row>
    <row r="756" spans="3:14">
      <c r="C756" s="786"/>
      <c r="D756" s="786"/>
      <c r="E756" s="786"/>
      <c r="F756" s="786"/>
      <c r="G756" s="786"/>
      <c r="H756" s="786"/>
      <c r="I756" s="786"/>
      <c r="J756" s="786"/>
      <c r="K756" s="786"/>
      <c r="L756" s="786"/>
      <c r="M756" s="786"/>
      <c r="N756" s="786"/>
    </row>
    <row r="757" spans="3:14">
      <c r="C757" s="786"/>
      <c r="D757" s="786"/>
      <c r="E757" s="786"/>
      <c r="F757" s="786"/>
      <c r="G757" s="786"/>
      <c r="H757" s="786"/>
      <c r="I757" s="786"/>
      <c r="J757" s="786"/>
      <c r="K757" s="786"/>
      <c r="L757" s="786"/>
      <c r="M757" s="786"/>
      <c r="N757" s="786"/>
    </row>
    <row r="758" spans="3:14">
      <c r="C758" s="786"/>
      <c r="D758" s="786"/>
      <c r="E758" s="786"/>
      <c r="F758" s="786"/>
      <c r="G758" s="786"/>
      <c r="H758" s="786"/>
      <c r="I758" s="786"/>
      <c r="J758" s="786"/>
      <c r="K758" s="786"/>
      <c r="L758" s="786"/>
      <c r="M758" s="786"/>
      <c r="N758" s="786"/>
    </row>
    <row r="759" spans="3:14">
      <c r="C759" s="786"/>
      <c r="D759" s="786"/>
      <c r="E759" s="786"/>
      <c r="F759" s="786"/>
      <c r="G759" s="786"/>
      <c r="H759" s="786"/>
      <c r="I759" s="786"/>
      <c r="J759" s="786"/>
      <c r="K759" s="786"/>
      <c r="L759" s="786"/>
      <c r="M759" s="786"/>
      <c r="N759" s="786"/>
    </row>
    <row r="760" spans="3:14">
      <c r="C760" s="786"/>
      <c r="D760" s="786"/>
      <c r="E760" s="786"/>
      <c r="F760" s="786"/>
      <c r="G760" s="786"/>
      <c r="H760" s="786"/>
      <c r="I760" s="786"/>
      <c r="J760" s="786"/>
      <c r="K760" s="786"/>
      <c r="L760" s="786"/>
      <c r="M760" s="786"/>
      <c r="N760" s="786"/>
    </row>
    <row r="761" spans="3:14">
      <c r="C761" s="786"/>
      <c r="D761" s="786"/>
      <c r="E761" s="786"/>
      <c r="F761" s="786"/>
      <c r="G761" s="786"/>
      <c r="H761" s="786"/>
      <c r="I761" s="786"/>
      <c r="J761" s="786"/>
      <c r="K761" s="786"/>
      <c r="L761" s="786"/>
      <c r="M761" s="786"/>
      <c r="N761" s="786"/>
    </row>
    <row r="762" spans="3:14">
      <c r="C762" s="786"/>
      <c r="D762" s="786"/>
      <c r="E762" s="786"/>
      <c r="F762" s="786"/>
      <c r="G762" s="786"/>
      <c r="H762" s="786"/>
      <c r="I762" s="786"/>
      <c r="J762" s="786"/>
      <c r="K762" s="786"/>
      <c r="L762" s="786"/>
      <c r="M762" s="786"/>
      <c r="N762" s="786"/>
    </row>
    <row r="763" spans="3:14">
      <c r="C763" s="786"/>
      <c r="D763" s="786"/>
      <c r="E763" s="786"/>
      <c r="F763" s="786"/>
      <c r="G763" s="786"/>
      <c r="H763" s="786"/>
      <c r="I763" s="786"/>
      <c r="J763" s="786"/>
      <c r="K763" s="786"/>
      <c r="L763" s="786"/>
      <c r="M763" s="786"/>
      <c r="N763" s="786"/>
    </row>
    <row r="764" spans="3:14">
      <c r="C764" s="786"/>
      <c r="D764" s="786"/>
      <c r="E764" s="786"/>
      <c r="F764" s="786"/>
      <c r="G764" s="786"/>
      <c r="H764" s="786"/>
      <c r="I764" s="786"/>
      <c r="J764" s="786"/>
      <c r="K764" s="786"/>
      <c r="L764" s="786"/>
      <c r="M764" s="786"/>
      <c r="N764" s="786"/>
    </row>
    <row r="765" spans="3:14">
      <c r="C765" s="786"/>
      <c r="D765" s="786"/>
      <c r="E765" s="786"/>
      <c r="F765" s="786"/>
      <c r="G765" s="786"/>
      <c r="H765" s="786"/>
      <c r="I765" s="786"/>
      <c r="J765" s="786"/>
      <c r="K765" s="786"/>
      <c r="L765" s="786"/>
      <c r="M765" s="786"/>
      <c r="N765" s="786"/>
    </row>
    <row r="766" spans="3:14">
      <c r="C766" s="786"/>
      <c r="D766" s="786"/>
      <c r="E766" s="786"/>
      <c r="F766" s="786"/>
      <c r="G766" s="786"/>
      <c r="H766" s="786"/>
      <c r="I766" s="786"/>
      <c r="J766" s="786"/>
      <c r="K766" s="786"/>
      <c r="L766" s="786"/>
      <c r="M766" s="786"/>
      <c r="N766" s="786"/>
    </row>
    <row r="767" spans="3:14">
      <c r="C767" s="786"/>
      <c r="D767" s="786"/>
      <c r="E767" s="786"/>
      <c r="F767" s="786"/>
      <c r="G767" s="786"/>
      <c r="H767" s="786"/>
      <c r="I767" s="786"/>
      <c r="J767" s="786"/>
      <c r="K767" s="786"/>
      <c r="L767" s="786"/>
      <c r="M767" s="786"/>
      <c r="N767" s="786"/>
    </row>
    <row r="768" spans="3:14">
      <c r="C768" s="786"/>
      <c r="D768" s="786"/>
      <c r="E768" s="786"/>
      <c r="F768" s="786"/>
      <c r="G768" s="786"/>
      <c r="H768" s="786"/>
      <c r="I768" s="786"/>
      <c r="J768" s="786"/>
      <c r="K768" s="786"/>
      <c r="L768" s="786"/>
      <c r="M768" s="786"/>
      <c r="N768" s="786"/>
    </row>
    <row r="769" spans="3:14">
      <c r="C769" s="786"/>
      <c r="D769" s="786"/>
      <c r="E769" s="786"/>
      <c r="F769" s="786"/>
      <c r="G769" s="786"/>
      <c r="H769" s="786"/>
      <c r="I769" s="786"/>
      <c r="J769" s="786"/>
      <c r="K769" s="786"/>
      <c r="L769" s="786"/>
      <c r="M769" s="786"/>
      <c r="N769" s="786"/>
    </row>
    <row r="770" spans="3:14">
      <c r="C770" s="786"/>
      <c r="D770" s="786"/>
      <c r="E770" s="786"/>
      <c r="F770" s="786"/>
      <c r="G770" s="786"/>
      <c r="H770" s="786"/>
      <c r="I770" s="786"/>
      <c r="J770" s="786"/>
      <c r="K770" s="786"/>
      <c r="L770" s="786"/>
      <c r="M770" s="786"/>
      <c r="N770" s="786"/>
    </row>
    <row r="771" spans="3:14">
      <c r="C771" s="786"/>
      <c r="D771" s="786"/>
      <c r="E771" s="786"/>
      <c r="F771" s="786"/>
      <c r="G771" s="786"/>
      <c r="H771" s="786"/>
      <c r="I771" s="786"/>
      <c r="J771" s="786"/>
      <c r="K771" s="786"/>
      <c r="L771" s="786"/>
      <c r="M771" s="786"/>
      <c r="N771" s="786"/>
    </row>
    <row r="772" spans="3:14">
      <c r="C772" s="786"/>
      <c r="D772" s="786"/>
      <c r="E772" s="786"/>
      <c r="F772" s="786"/>
      <c r="G772" s="786"/>
      <c r="H772" s="786"/>
      <c r="I772" s="786"/>
      <c r="J772" s="786"/>
      <c r="K772" s="786"/>
      <c r="L772" s="786"/>
      <c r="M772" s="786"/>
      <c r="N772" s="786"/>
    </row>
    <row r="773" spans="3:14">
      <c r="C773" s="786"/>
      <c r="D773" s="786"/>
      <c r="E773" s="786"/>
      <c r="F773" s="786"/>
      <c r="G773" s="786"/>
      <c r="H773" s="786"/>
      <c r="I773" s="786"/>
      <c r="J773" s="786"/>
      <c r="K773" s="786"/>
      <c r="L773" s="786"/>
      <c r="M773" s="786"/>
      <c r="N773" s="786"/>
    </row>
    <row r="774" spans="3:14">
      <c r="C774" s="786"/>
      <c r="D774" s="786"/>
      <c r="E774" s="786"/>
      <c r="F774" s="786"/>
      <c r="G774" s="786"/>
      <c r="H774" s="786"/>
      <c r="I774" s="786"/>
      <c r="J774" s="786"/>
      <c r="K774" s="786"/>
      <c r="L774" s="786"/>
      <c r="M774" s="786"/>
      <c r="N774" s="786"/>
    </row>
    <row r="775" spans="3:14">
      <c r="C775" s="786"/>
      <c r="D775" s="786"/>
      <c r="E775" s="786"/>
      <c r="F775" s="786"/>
      <c r="G775" s="786"/>
      <c r="H775" s="786"/>
      <c r="I775" s="786"/>
      <c r="J775" s="786"/>
      <c r="K775" s="786"/>
      <c r="L775" s="786"/>
      <c r="M775" s="786"/>
      <c r="N775" s="786"/>
    </row>
    <row r="776" spans="3:14">
      <c r="C776" s="786"/>
      <c r="D776" s="786"/>
      <c r="E776" s="786"/>
      <c r="F776" s="786"/>
      <c r="G776" s="786"/>
      <c r="H776" s="786"/>
      <c r="I776" s="786"/>
      <c r="J776" s="786"/>
      <c r="K776" s="786"/>
      <c r="L776" s="786"/>
      <c r="M776" s="786"/>
      <c r="N776" s="786"/>
    </row>
    <row r="777" spans="3:14">
      <c r="C777" s="786"/>
      <c r="D777" s="786"/>
      <c r="E777" s="786"/>
      <c r="F777" s="786"/>
      <c r="G777" s="786"/>
      <c r="H777" s="786"/>
      <c r="I777" s="786"/>
      <c r="J777" s="786"/>
      <c r="K777" s="786"/>
      <c r="L777" s="786"/>
      <c r="M777" s="786"/>
      <c r="N777" s="786"/>
    </row>
    <row r="778" spans="3:14">
      <c r="C778" s="786"/>
      <c r="D778" s="786"/>
      <c r="E778" s="786"/>
      <c r="F778" s="786"/>
      <c r="G778" s="786"/>
      <c r="H778" s="786"/>
      <c r="I778" s="786"/>
      <c r="J778" s="786"/>
      <c r="K778" s="786"/>
      <c r="L778" s="786"/>
      <c r="M778" s="786"/>
      <c r="N778" s="786"/>
    </row>
    <row r="779" spans="3:14">
      <c r="C779" s="786"/>
      <c r="D779" s="786"/>
      <c r="E779" s="786"/>
      <c r="F779" s="786"/>
      <c r="G779" s="786"/>
      <c r="H779" s="786"/>
      <c r="I779" s="786"/>
      <c r="J779" s="786"/>
      <c r="K779" s="786"/>
      <c r="L779" s="786"/>
      <c r="M779" s="786"/>
      <c r="N779" s="786"/>
    </row>
    <row r="780" spans="3:14">
      <c r="C780" s="786"/>
      <c r="D780" s="786"/>
      <c r="E780" s="786"/>
      <c r="F780" s="786"/>
      <c r="G780" s="786"/>
      <c r="H780" s="786"/>
      <c r="I780" s="786"/>
      <c r="J780" s="786"/>
      <c r="K780" s="786"/>
      <c r="L780" s="786"/>
      <c r="M780" s="786"/>
      <c r="N780" s="786"/>
    </row>
    <row r="781" spans="3:14">
      <c r="C781" s="786"/>
      <c r="D781" s="786"/>
      <c r="E781" s="786"/>
      <c r="F781" s="786"/>
      <c r="G781" s="786"/>
      <c r="H781" s="786"/>
      <c r="I781" s="786"/>
      <c r="J781" s="786"/>
      <c r="K781" s="786"/>
      <c r="L781" s="786"/>
      <c r="M781" s="786"/>
      <c r="N781" s="786"/>
    </row>
    <row r="782" spans="3:14">
      <c r="C782" s="786"/>
      <c r="D782" s="786"/>
      <c r="E782" s="786"/>
      <c r="F782" s="786"/>
      <c r="G782" s="786"/>
      <c r="H782" s="786"/>
      <c r="I782" s="786"/>
      <c r="J782" s="786"/>
      <c r="K782" s="786"/>
      <c r="L782" s="786"/>
      <c r="M782" s="786"/>
      <c r="N782" s="786"/>
    </row>
    <row r="783" spans="3:14">
      <c r="C783" s="786"/>
      <c r="D783" s="786"/>
      <c r="E783" s="786"/>
      <c r="F783" s="786"/>
      <c r="G783" s="786"/>
      <c r="H783" s="786"/>
      <c r="I783" s="786"/>
      <c r="J783" s="786"/>
      <c r="K783" s="786"/>
      <c r="L783" s="786"/>
      <c r="M783" s="786"/>
      <c r="N783" s="786"/>
    </row>
    <row r="784" spans="3:14">
      <c r="C784" s="786"/>
      <c r="D784" s="786"/>
      <c r="E784" s="786"/>
      <c r="F784" s="786"/>
      <c r="G784" s="786"/>
      <c r="H784" s="786"/>
      <c r="I784" s="786"/>
      <c r="J784" s="786"/>
      <c r="K784" s="786"/>
      <c r="L784" s="786"/>
      <c r="M784" s="786"/>
      <c r="N784" s="786"/>
    </row>
    <row r="785" spans="3:14">
      <c r="C785" s="786"/>
      <c r="D785" s="786"/>
      <c r="E785" s="786"/>
      <c r="F785" s="786"/>
      <c r="G785" s="786"/>
      <c r="H785" s="786"/>
      <c r="I785" s="786"/>
      <c r="J785" s="786"/>
      <c r="K785" s="786"/>
      <c r="L785" s="786"/>
      <c r="M785" s="786"/>
      <c r="N785" s="786"/>
    </row>
    <row r="786" spans="3:14">
      <c r="C786" s="786"/>
      <c r="D786" s="786"/>
      <c r="E786" s="786"/>
      <c r="F786" s="786"/>
      <c r="G786" s="786"/>
      <c r="H786" s="786"/>
      <c r="I786" s="786"/>
      <c r="J786" s="786"/>
      <c r="K786" s="786"/>
      <c r="L786" s="786"/>
      <c r="M786" s="786"/>
      <c r="N786" s="786"/>
    </row>
    <row r="787" spans="3:14">
      <c r="C787" s="786"/>
      <c r="D787" s="786"/>
      <c r="E787" s="786"/>
      <c r="F787" s="786"/>
      <c r="G787" s="786"/>
      <c r="H787" s="786"/>
      <c r="I787" s="786"/>
      <c r="J787" s="786"/>
      <c r="K787" s="786"/>
      <c r="L787" s="786"/>
      <c r="M787" s="786"/>
      <c r="N787" s="786"/>
    </row>
    <row r="788" spans="3:14">
      <c r="C788" s="786"/>
      <c r="D788" s="786"/>
      <c r="E788" s="786"/>
      <c r="F788" s="786"/>
      <c r="G788" s="786"/>
      <c r="H788" s="786"/>
      <c r="I788" s="786"/>
      <c r="J788" s="786"/>
      <c r="K788" s="786"/>
      <c r="L788" s="786"/>
      <c r="M788" s="786"/>
      <c r="N788" s="786"/>
    </row>
    <row r="789" spans="3:14">
      <c r="C789" s="786"/>
      <c r="D789" s="786"/>
      <c r="E789" s="786"/>
      <c r="F789" s="786"/>
      <c r="G789" s="786"/>
      <c r="H789" s="786"/>
      <c r="I789" s="786"/>
      <c r="J789" s="786"/>
      <c r="K789" s="786"/>
      <c r="L789" s="786"/>
      <c r="M789" s="786"/>
      <c r="N789" s="786"/>
    </row>
    <row r="790" spans="3:14">
      <c r="C790" s="786"/>
      <c r="D790" s="786"/>
      <c r="E790" s="786"/>
      <c r="F790" s="786"/>
      <c r="G790" s="786"/>
      <c r="H790" s="786"/>
      <c r="I790" s="786"/>
      <c r="J790" s="786"/>
      <c r="K790" s="786"/>
      <c r="L790" s="786"/>
      <c r="M790" s="786"/>
      <c r="N790" s="786"/>
    </row>
    <row r="791" spans="3:14">
      <c r="C791" s="786"/>
      <c r="D791" s="786"/>
      <c r="E791" s="786"/>
      <c r="F791" s="786"/>
      <c r="G791" s="786"/>
      <c r="H791" s="786"/>
      <c r="I791" s="786"/>
      <c r="J791" s="786"/>
      <c r="K791" s="786"/>
      <c r="L791" s="786"/>
      <c r="M791" s="786"/>
      <c r="N791" s="786"/>
    </row>
    <row r="792" spans="3:14">
      <c r="C792" s="786"/>
      <c r="D792" s="786"/>
      <c r="E792" s="786"/>
      <c r="F792" s="786"/>
      <c r="G792" s="786"/>
      <c r="H792" s="786"/>
      <c r="I792" s="786"/>
      <c r="J792" s="786"/>
      <c r="K792" s="786"/>
      <c r="L792" s="786"/>
      <c r="M792" s="786"/>
      <c r="N792" s="786"/>
    </row>
    <row r="793" spans="3:14">
      <c r="C793" s="786"/>
      <c r="D793" s="786"/>
      <c r="E793" s="786"/>
      <c r="F793" s="786"/>
      <c r="G793" s="786"/>
      <c r="H793" s="786"/>
      <c r="I793" s="786"/>
      <c r="J793" s="786"/>
      <c r="K793" s="786"/>
      <c r="L793" s="786"/>
      <c r="M793" s="786"/>
      <c r="N793" s="786"/>
    </row>
    <row r="794" spans="3:14">
      <c r="C794" s="786"/>
      <c r="D794" s="786"/>
      <c r="E794" s="786"/>
      <c r="F794" s="786"/>
      <c r="G794" s="786"/>
      <c r="H794" s="786"/>
      <c r="I794" s="786"/>
      <c r="J794" s="786"/>
      <c r="K794" s="786"/>
      <c r="L794" s="786"/>
      <c r="M794" s="786"/>
      <c r="N794" s="786"/>
    </row>
    <row r="795" spans="3:14">
      <c r="C795" s="786"/>
      <c r="D795" s="786"/>
      <c r="E795" s="786"/>
      <c r="F795" s="786"/>
      <c r="G795" s="786"/>
      <c r="H795" s="786"/>
      <c r="I795" s="786"/>
      <c r="J795" s="786"/>
      <c r="K795" s="786"/>
      <c r="L795" s="786"/>
      <c r="M795" s="786"/>
      <c r="N795" s="786"/>
    </row>
    <row r="796" spans="3:14">
      <c r="C796" s="786"/>
      <c r="D796" s="786"/>
      <c r="E796" s="786"/>
      <c r="F796" s="786"/>
      <c r="G796" s="786"/>
      <c r="H796" s="786"/>
      <c r="I796" s="786"/>
      <c r="J796" s="786"/>
      <c r="K796" s="786"/>
      <c r="L796" s="786"/>
      <c r="M796" s="786"/>
      <c r="N796" s="786"/>
    </row>
    <row r="797" spans="3:14">
      <c r="C797" s="786"/>
      <c r="D797" s="786"/>
      <c r="E797" s="786"/>
      <c r="F797" s="786"/>
      <c r="G797" s="786"/>
      <c r="H797" s="786"/>
      <c r="I797" s="786"/>
      <c r="J797" s="786"/>
      <c r="K797" s="786"/>
      <c r="L797" s="786"/>
      <c r="M797" s="786"/>
      <c r="N797" s="786"/>
    </row>
    <row r="798" spans="3:14">
      <c r="C798" s="786"/>
      <c r="D798" s="786"/>
      <c r="E798" s="786"/>
      <c r="F798" s="786"/>
      <c r="G798" s="786"/>
      <c r="H798" s="786"/>
      <c r="I798" s="786"/>
      <c r="J798" s="786"/>
      <c r="K798" s="786"/>
      <c r="L798" s="786"/>
      <c r="M798" s="786"/>
      <c r="N798" s="786"/>
    </row>
    <row r="799" spans="3:14">
      <c r="C799" s="786"/>
      <c r="D799" s="786"/>
      <c r="E799" s="786"/>
      <c r="F799" s="786"/>
      <c r="G799" s="786"/>
      <c r="H799" s="786"/>
      <c r="I799" s="786"/>
      <c r="J799" s="786"/>
      <c r="K799" s="786"/>
      <c r="L799" s="786"/>
      <c r="M799" s="786"/>
      <c r="N799" s="786"/>
    </row>
    <row r="800" spans="3:14">
      <c r="C800" s="786"/>
      <c r="D800" s="786"/>
      <c r="E800" s="786"/>
      <c r="F800" s="786"/>
      <c r="G800" s="786"/>
      <c r="H800" s="786"/>
      <c r="I800" s="786"/>
      <c r="J800" s="786"/>
      <c r="K800" s="786"/>
      <c r="L800" s="786"/>
      <c r="M800" s="786"/>
      <c r="N800" s="786"/>
    </row>
    <row r="801" spans="3:14">
      <c r="C801" s="786"/>
      <c r="D801" s="786"/>
      <c r="E801" s="786"/>
      <c r="F801" s="786"/>
      <c r="G801" s="786"/>
      <c r="H801" s="786"/>
      <c r="I801" s="786"/>
      <c r="J801" s="786"/>
      <c r="K801" s="786"/>
      <c r="L801" s="786"/>
      <c r="M801" s="786"/>
      <c r="N801" s="786"/>
    </row>
    <row r="802" spans="3:14">
      <c r="C802" s="786"/>
      <c r="D802" s="786"/>
      <c r="E802" s="786"/>
      <c r="F802" s="786"/>
      <c r="G802" s="786"/>
      <c r="H802" s="786"/>
      <c r="I802" s="786"/>
      <c r="J802" s="786"/>
      <c r="K802" s="786"/>
      <c r="L802" s="786"/>
      <c r="M802" s="786"/>
      <c r="N802" s="786"/>
    </row>
    <row r="803" spans="3:14">
      <c r="C803" s="786"/>
      <c r="D803" s="786"/>
      <c r="E803" s="786"/>
      <c r="F803" s="786"/>
      <c r="G803" s="786"/>
      <c r="H803" s="786"/>
      <c r="I803" s="786"/>
      <c r="J803" s="786"/>
      <c r="K803" s="786"/>
      <c r="L803" s="786"/>
      <c r="M803" s="786"/>
      <c r="N803" s="786"/>
    </row>
    <row r="804" spans="3:14">
      <c r="C804" s="786"/>
      <c r="D804" s="786"/>
      <c r="E804" s="786"/>
      <c r="F804" s="786"/>
      <c r="G804" s="786"/>
      <c r="H804" s="786"/>
      <c r="I804" s="786"/>
      <c r="J804" s="786"/>
      <c r="K804" s="786"/>
      <c r="L804" s="786"/>
      <c r="M804" s="786"/>
      <c r="N804" s="786"/>
    </row>
    <row r="805" spans="3:14">
      <c r="C805" s="786"/>
      <c r="D805" s="786"/>
      <c r="E805" s="786"/>
      <c r="F805" s="786"/>
      <c r="G805" s="786"/>
      <c r="H805" s="786"/>
      <c r="I805" s="786"/>
      <c r="J805" s="786"/>
      <c r="K805" s="786"/>
      <c r="L805" s="786"/>
      <c r="M805" s="786"/>
      <c r="N805" s="786"/>
    </row>
    <row r="806" spans="3:14">
      <c r="C806" s="786"/>
      <c r="D806" s="786"/>
      <c r="E806" s="786"/>
      <c r="F806" s="786"/>
      <c r="G806" s="786"/>
      <c r="H806" s="786"/>
      <c r="I806" s="786"/>
      <c r="J806" s="786"/>
      <c r="K806" s="786"/>
      <c r="L806" s="786"/>
      <c r="M806" s="786"/>
      <c r="N806" s="786"/>
    </row>
    <row r="807" spans="3:14">
      <c r="C807" s="786"/>
      <c r="D807" s="786"/>
      <c r="E807" s="786"/>
      <c r="F807" s="786"/>
      <c r="G807" s="786"/>
      <c r="H807" s="786"/>
      <c r="I807" s="786"/>
      <c r="J807" s="786"/>
      <c r="K807" s="786"/>
      <c r="L807" s="786"/>
      <c r="M807" s="786"/>
      <c r="N807" s="786"/>
    </row>
    <row r="808" spans="3:14">
      <c r="C808" s="786"/>
      <c r="D808" s="786"/>
      <c r="E808" s="786"/>
      <c r="F808" s="786"/>
      <c r="G808" s="786"/>
      <c r="H808" s="786"/>
      <c r="I808" s="786"/>
      <c r="J808" s="786"/>
      <c r="K808" s="786"/>
      <c r="L808" s="786"/>
      <c r="M808" s="786"/>
      <c r="N808" s="786"/>
    </row>
    <row r="809" spans="3:14">
      <c r="C809" s="786"/>
      <c r="D809" s="786"/>
      <c r="E809" s="786"/>
      <c r="F809" s="786"/>
      <c r="G809" s="786"/>
      <c r="H809" s="786"/>
      <c r="I809" s="786"/>
      <c r="J809" s="786"/>
      <c r="K809" s="786"/>
      <c r="L809" s="786"/>
      <c r="M809" s="786"/>
      <c r="N809" s="786"/>
    </row>
    <row r="810" spans="3:14">
      <c r="C810" s="786"/>
      <c r="D810" s="786"/>
      <c r="E810" s="786"/>
      <c r="F810" s="786"/>
      <c r="G810" s="786"/>
      <c r="H810" s="786"/>
      <c r="I810" s="786"/>
      <c r="J810" s="786"/>
      <c r="K810" s="786"/>
      <c r="L810" s="786"/>
      <c r="M810" s="786"/>
      <c r="N810" s="786"/>
    </row>
    <row r="811" spans="3:14">
      <c r="C811" s="786"/>
      <c r="D811" s="786"/>
      <c r="E811" s="786"/>
      <c r="F811" s="786"/>
      <c r="G811" s="786"/>
      <c r="H811" s="786"/>
      <c r="I811" s="786"/>
      <c r="J811" s="786"/>
      <c r="K811" s="786"/>
      <c r="L811" s="786"/>
      <c r="M811" s="786"/>
      <c r="N811" s="786"/>
    </row>
    <row r="812" spans="3:14">
      <c r="C812" s="786"/>
      <c r="D812" s="786"/>
      <c r="E812" s="786"/>
      <c r="F812" s="786"/>
      <c r="G812" s="786"/>
      <c r="H812" s="786"/>
      <c r="I812" s="786"/>
      <c r="J812" s="786"/>
      <c r="K812" s="786"/>
      <c r="L812" s="786"/>
      <c r="M812" s="786"/>
      <c r="N812" s="786"/>
    </row>
    <row r="813" spans="3:14">
      <c r="C813" s="786"/>
      <c r="D813" s="786"/>
      <c r="E813" s="786"/>
      <c r="F813" s="786"/>
      <c r="G813" s="786"/>
      <c r="H813" s="786"/>
      <c r="I813" s="786"/>
      <c r="J813" s="786"/>
      <c r="K813" s="786"/>
      <c r="L813" s="786"/>
      <c r="M813" s="786"/>
      <c r="N813" s="786"/>
    </row>
    <row r="814" spans="3:14">
      <c r="C814" s="786"/>
      <c r="D814" s="786"/>
      <c r="E814" s="786"/>
      <c r="F814" s="786"/>
      <c r="G814" s="786"/>
      <c r="H814" s="786"/>
      <c r="I814" s="786"/>
      <c r="J814" s="786"/>
      <c r="K814" s="786"/>
      <c r="L814" s="786"/>
      <c r="M814" s="786"/>
      <c r="N814" s="786"/>
    </row>
    <row r="815" spans="3:14">
      <c r="C815" s="786"/>
      <c r="D815" s="786"/>
      <c r="E815" s="786"/>
      <c r="F815" s="786"/>
      <c r="G815" s="786"/>
      <c r="H815" s="786"/>
      <c r="I815" s="786"/>
      <c r="J815" s="786"/>
      <c r="K815" s="786"/>
      <c r="L815" s="786"/>
      <c r="M815" s="786"/>
      <c r="N815" s="786"/>
    </row>
    <row r="816" spans="3:14">
      <c r="C816" s="786"/>
      <c r="D816" s="786"/>
      <c r="E816" s="786"/>
      <c r="F816" s="786"/>
      <c r="G816" s="786"/>
      <c r="H816" s="786"/>
      <c r="I816" s="786"/>
      <c r="J816" s="786"/>
      <c r="K816" s="786"/>
      <c r="L816" s="786"/>
      <c r="M816" s="786"/>
      <c r="N816" s="786"/>
    </row>
    <row r="817" spans="3:14">
      <c r="C817" s="786"/>
      <c r="D817" s="786"/>
      <c r="E817" s="786"/>
      <c r="F817" s="786"/>
      <c r="G817" s="786"/>
      <c r="H817" s="786"/>
      <c r="I817" s="786"/>
      <c r="J817" s="786"/>
      <c r="K817" s="786"/>
      <c r="L817" s="786"/>
      <c r="M817" s="786"/>
      <c r="N817" s="786"/>
    </row>
    <row r="818" spans="3:14">
      <c r="C818" s="786"/>
      <c r="D818" s="786"/>
      <c r="E818" s="786"/>
      <c r="F818" s="786"/>
      <c r="G818" s="786"/>
      <c r="H818" s="786"/>
      <c r="I818" s="786"/>
      <c r="J818" s="786"/>
      <c r="K818" s="786"/>
      <c r="L818" s="786"/>
      <c r="M818" s="786"/>
      <c r="N818" s="786"/>
    </row>
    <row r="819" spans="3:14">
      <c r="C819" s="786"/>
      <c r="D819" s="786"/>
      <c r="E819" s="786"/>
      <c r="F819" s="786"/>
      <c r="G819" s="786"/>
      <c r="H819" s="786"/>
      <c r="I819" s="786"/>
      <c r="J819" s="786"/>
      <c r="K819" s="786"/>
      <c r="L819" s="786"/>
      <c r="M819" s="786"/>
      <c r="N819" s="786"/>
    </row>
    <row r="820" spans="3:14">
      <c r="C820" s="786"/>
      <c r="D820" s="786"/>
      <c r="E820" s="786"/>
      <c r="F820" s="786"/>
      <c r="G820" s="786"/>
      <c r="H820" s="786"/>
      <c r="I820" s="786"/>
      <c r="J820" s="786"/>
      <c r="K820" s="786"/>
      <c r="L820" s="786"/>
      <c r="M820" s="786"/>
      <c r="N820" s="786"/>
    </row>
    <row r="821" spans="3:14">
      <c r="C821" s="786"/>
      <c r="D821" s="786"/>
      <c r="E821" s="786"/>
      <c r="F821" s="786"/>
      <c r="G821" s="786"/>
      <c r="H821" s="786"/>
      <c r="I821" s="786"/>
      <c r="J821" s="786"/>
      <c r="K821" s="786"/>
      <c r="L821" s="786"/>
      <c r="M821" s="786"/>
      <c r="N821" s="786"/>
    </row>
    <row r="822" spans="3:14">
      <c r="C822" s="786"/>
      <c r="D822" s="786"/>
      <c r="E822" s="786"/>
      <c r="F822" s="786"/>
      <c r="G822" s="786"/>
      <c r="H822" s="786"/>
      <c r="I822" s="786"/>
      <c r="J822" s="786"/>
      <c r="K822" s="786"/>
      <c r="L822" s="786"/>
      <c r="M822" s="786"/>
      <c r="N822" s="786"/>
    </row>
    <row r="823" spans="3:14">
      <c r="C823" s="786"/>
      <c r="D823" s="786"/>
      <c r="E823" s="786"/>
      <c r="F823" s="786"/>
      <c r="G823" s="786"/>
      <c r="H823" s="786"/>
      <c r="I823" s="786"/>
      <c r="J823" s="786"/>
      <c r="K823" s="786"/>
      <c r="L823" s="786"/>
      <c r="M823" s="786"/>
      <c r="N823" s="786"/>
    </row>
    <row r="824" spans="3:14">
      <c r="C824" s="786"/>
      <c r="D824" s="786"/>
      <c r="E824" s="786"/>
      <c r="F824" s="786"/>
      <c r="G824" s="786"/>
      <c r="H824" s="786"/>
      <c r="I824" s="786"/>
      <c r="J824" s="786"/>
      <c r="K824" s="786"/>
      <c r="L824" s="786"/>
      <c r="M824" s="786"/>
      <c r="N824" s="786"/>
    </row>
    <row r="825" spans="3:14">
      <c r="C825" s="786"/>
      <c r="D825" s="786"/>
      <c r="E825" s="786"/>
      <c r="F825" s="786"/>
      <c r="G825" s="786"/>
      <c r="H825" s="786"/>
      <c r="I825" s="786"/>
      <c r="J825" s="786"/>
      <c r="K825" s="786"/>
      <c r="L825" s="786"/>
      <c r="M825" s="786"/>
      <c r="N825" s="786"/>
    </row>
    <row r="826" spans="3:14">
      <c r="C826" s="786"/>
      <c r="D826" s="786"/>
      <c r="E826" s="786"/>
      <c r="F826" s="786"/>
      <c r="G826" s="786"/>
      <c r="H826" s="786"/>
      <c r="I826" s="786"/>
      <c r="J826" s="786"/>
      <c r="K826" s="786"/>
      <c r="L826" s="786"/>
      <c r="M826" s="786"/>
      <c r="N826" s="786"/>
    </row>
    <row r="827" spans="3:14">
      <c r="C827" s="786"/>
      <c r="D827" s="786"/>
      <c r="E827" s="786"/>
      <c r="F827" s="786"/>
      <c r="G827" s="786"/>
      <c r="H827" s="786"/>
      <c r="I827" s="786"/>
      <c r="J827" s="786"/>
      <c r="K827" s="786"/>
      <c r="L827" s="786"/>
      <c r="M827" s="786"/>
      <c r="N827" s="786"/>
    </row>
    <row r="828" spans="3:14">
      <c r="C828" s="786"/>
      <c r="D828" s="786"/>
      <c r="E828" s="786"/>
      <c r="F828" s="786"/>
      <c r="G828" s="786"/>
      <c r="H828" s="786"/>
      <c r="I828" s="786"/>
      <c r="J828" s="786"/>
      <c r="K828" s="786"/>
      <c r="L828" s="786"/>
      <c r="M828" s="786"/>
      <c r="N828" s="786"/>
    </row>
    <row r="829" spans="3:14">
      <c r="C829" s="786"/>
      <c r="D829" s="786"/>
      <c r="E829" s="786"/>
      <c r="F829" s="786"/>
      <c r="G829" s="786"/>
      <c r="H829" s="786"/>
      <c r="I829" s="786"/>
      <c r="J829" s="786"/>
      <c r="K829" s="786"/>
      <c r="L829" s="786"/>
      <c r="M829" s="786"/>
      <c r="N829" s="786"/>
    </row>
    <row r="830" spans="3:14">
      <c r="C830" s="786"/>
      <c r="D830" s="786"/>
      <c r="E830" s="786"/>
      <c r="F830" s="786"/>
      <c r="G830" s="786"/>
      <c r="H830" s="786"/>
      <c r="I830" s="786"/>
      <c r="J830" s="786"/>
      <c r="K830" s="786"/>
      <c r="L830" s="786"/>
      <c r="M830" s="786"/>
      <c r="N830" s="786"/>
    </row>
    <row r="831" spans="3:14">
      <c r="C831" s="786"/>
      <c r="D831" s="786"/>
      <c r="E831" s="786"/>
      <c r="F831" s="786"/>
      <c r="G831" s="786"/>
      <c r="H831" s="786"/>
      <c r="I831" s="786"/>
      <c r="J831" s="786"/>
      <c r="K831" s="786"/>
      <c r="L831" s="786"/>
      <c r="M831" s="786"/>
      <c r="N831" s="786"/>
    </row>
    <row r="832" spans="3:14">
      <c r="C832" s="786"/>
      <c r="D832" s="786"/>
      <c r="E832" s="786"/>
      <c r="F832" s="786"/>
      <c r="G832" s="786"/>
      <c r="H832" s="786"/>
      <c r="I832" s="786"/>
      <c r="J832" s="786"/>
      <c r="K832" s="786"/>
      <c r="L832" s="786"/>
      <c r="M832" s="786"/>
      <c r="N832" s="786"/>
    </row>
    <row r="833" spans="3:14">
      <c r="C833" s="786"/>
      <c r="D833" s="786"/>
      <c r="E833" s="786"/>
      <c r="F833" s="786"/>
      <c r="G833" s="786"/>
      <c r="H833" s="786"/>
      <c r="I833" s="786"/>
      <c r="J833" s="786"/>
      <c r="K833" s="786"/>
      <c r="L833" s="786"/>
      <c r="M833" s="786"/>
      <c r="N833" s="786"/>
    </row>
    <row r="834" spans="3:14">
      <c r="C834" s="786"/>
      <c r="D834" s="786"/>
      <c r="E834" s="786"/>
      <c r="F834" s="786"/>
      <c r="G834" s="786"/>
      <c r="H834" s="786"/>
      <c r="I834" s="786"/>
      <c r="J834" s="786"/>
      <c r="K834" s="786"/>
      <c r="L834" s="786"/>
      <c r="M834" s="786"/>
      <c r="N834" s="786"/>
    </row>
    <row r="835" spans="3:14">
      <c r="C835" s="786"/>
      <c r="D835" s="786"/>
      <c r="E835" s="786"/>
      <c r="F835" s="786"/>
      <c r="G835" s="786"/>
      <c r="H835" s="786"/>
      <c r="I835" s="786"/>
      <c r="J835" s="786"/>
      <c r="K835" s="786"/>
      <c r="L835" s="786"/>
      <c r="M835" s="786"/>
      <c r="N835" s="786"/>
    </row>
    <row r="836" spans="3:14">
      <c r="C836" s="786"/>
      <c r="D836" s="786"/>
      <c r="E836" s="786"/>
      <c r="F836" s="786"/>
      <c r="G836" s="786"/>
      <c r="H836" s="786"/>
      <c r="I836" s="786"/>
      <c r="J836" s="786"/>
      <c r="K836" s="786"/>
      <c r="L836" s="786"/>
      <c r="M836" s="786"/>
      <c r="N836" s="786"/>
    </row>
    <row r="837" spans="3:14">
      <c r="C837" s="786"/>
      <c r="D837" s="786"/>
      <c r="E837" s="786"/>
      <c r="F837" s="786"/>
      <c r="G837" s="786"/>
      <c r="H837" s="786"/>
      <c r="I837" s="786"/>
      <c r="J837" s="786"/>
      <c r="K837" s="786"/>
      <c r="L837" s="786"/>
      <c r="M837" s="786"/>
      <c r="N837" s="786"/>
    </row>
    <row r="838" spans="3:14">
      <c r="C838" s="786"/>
      <c r="D838" s="786"/>
      <c r="E838" s="786"/>
      <c r="F838" s="786"/>
      <c r="G838" s="786"/>
      <c r="H838" s="786"/>
      <c r="I838" s="786"/>
      <c r="J838" s="786"/>
      <c r="K838" s="786"/>
      <c r="L838" s="786"/>
      <c r="M838" s="786"/>
      <c r="N838" s="786"/>
    </row>
    <row r="839" spans="3:14">
      <c r="C839" s="786"/>
      <c r="D839" s="786"/>
      <c r="E839" s="786"/>
      <c r="F839" s="786"/>
      <c r="G839" s="786"/>
      <c r="H839" s="786"/>
      <c r="I839" s="786"/>
      <c r="J839" s="786"/>
      <c r="K839" s="786"/>
      <c r="L839" s="786"/>
      <c r="M839" s="786"/>
      <c r="N839" s="786"/>
    </row>
    <row r="840" spans="3:14">
      <c r="C840" s="786"/>
      <c r="D840" s="786"/>
      <c r="E840" s="786"/>
      <c r="F840" s="786"/>
      <c r="G840" s="786"/>
      <c r="H840" s="786"/>
      <c r="I840" s="786"/>
      <c r="J840" s="786"/>
      <c r="K840" s="786"/>
      <c r="L840" s="786"/>
      <c r="M840" s="786"/>
      <c r="N840" s="786"/>
    </row>
    <row r="841" spans="3:14">
      <c r="C841" s="786"/>
      <c r="D841" s="786"/>
      <c r="E841" s="786"/>
      <c r="F841" s="786"/>
      <c r="G841" s="786"/>
      <c r="H841" s="786"/>
      <c r="I841" s="786"/>
      <c r="J841" s="786"/>
      <c r="K841" s="786"/>
      <c r="L841" s="786"/>
      <c r="M841" s="786"/>
      <c r="N841" s="786"/>
    </row>
    <row r="842" spans="3:14">
      <c r="C842" s="786"/>
      <c r="D842" s="786"/>
      <c r="E842" s="786"/>
      <c r="F842" s="786"/>
      <c r="G842" s="786"/>
      <c r="H842" s="786"/>
      <c r="I842" s="786"/>
      <c r="J842" s="786"/>
      <c r="K842" s="786"/>
      <c r="L842" s="786"/>
      <c r="M842" s="786"/>
      <c r="N842" s="786"/>
    </row>
    <row r="843" spans="3:14">
      <c r="C843" s="786"/>
      <c r="D843" s="786"/>
      <c r="E843" s="786"/>
      <c r="F843" s="786"/>
      <c r="G843" s="786"/>
      <c r="H843" s="786"/>
      <c r="I843" s="786"/>
      <c r="J843" s="786"/>
      <c r="K843" s="786"/>
      <c r="L843" s="786"/>
      <c r="M843" s="786"/>
      <c r="N843" s="786"/>
    </row>
    <row r="844" spans="3:14">
      <c r="C844" s="786"/>
      <c r="D844" s="786"/>
      <c r="E844" s="786"/>
      <c r="F844" s="786"/>
      <c r="G844" s="786"/>
      <c r="H844" s="786"/>
      <c r="I844" s="786"/>
      <c r="J844" s="786"/>
      <c r="K844" s="786"/>
      <c r="L844" s="786"/>
      <c r="M844" s="786"/>
      <c r="N844" s="786"/>
    </row>
    <row r="845" spans="3:14">
      <c r="C845" s="786"/>
      <c r="D845" s="786"/>
      <c r="E845" s="786"/>
      <c r="F845" s="786"/>
      <c r="G845" s="786"/>
      <c r="H845" s="786"/>
      <c r="I845" s="786"/>
      <c r="J845" s="786"/>
      <c r="K845" s="786"/>
      <c r="L845" s="786"/>
      <c r="M845" s="786"/>
      <c r="N845" s="786"/>
    </row>
    <row r="846" spans="3:14">
      <c r="C846" s="786"/>
      <c r="D846" s="786"/>
      <c r="E846" s="786"/>
      <c r="F846" s="786"/>
      <c r="G846" s="786"/>
      <c r="H846" s="786"/>
      <c r="I846" s="786"/>
      <c r="J846" s="786"/>
      <c r="K846" s="786"/>
      <c r="L846" s="786"/>
      <c r="M846" s="786"/>
      <c r="N846" s="786"/>
    </row>
    <row r="847" spans="3:14">
      <c r="C847" s="786"/>
      <c r="D847" s="786"/>
      <c r="E847" s="786"/>
      <c r="F847" s="786"/>
      <c r="G847" s="786"/>
      <c r="H847" s="786"/>
      <c r="I847" s="786"/>
      <c r="J847" s="786"/>
      <c r="K847" s="786"/>
      <c r="L847" s="786"/>
      <c r="M847" s="786"/>
      <c r="N847" s="786"/>
    </row>
    <row r="848" spans="3:14">
      <c r="C848" s="786"/>
      <c r="D848" s="786"/>
      <c r="E848" s="786"/>
      <c r="F848" s="786"/>
      <c r="G848" s="786"/>
      <c r="H848" s="786"/>
      <c r="I848" s="786"/>
      <c r="J848" s="786"/>
      <c r="K848" s="786"/>
      <c r="L848" s="786"/>
      <c r="M848" s="786"/>
      <c r="N848" s="786"/>
    </row>
    <row r="849" spans="3:14">
      <c r="C849" s="786"/>
      <c r="D849" s="786"/>
      <c r="E849" s="786"/>
      <c r="F849" s="786"/>
      <c r="G849" s="786"/>
      <c r="H849" s="786"/>
      <c r="I849" s="786"/>
      <c r="J849" s="786"/>
      <c r="K849" s="786"/>
      <c r="L849" s="786"/>
      <c r="M849" s="786"/>
      <c r="N849" s="786"/>
    </row>
    <row r="850" spans="3:14">
      <c r="C850" s="786"/>
      <c r="D850" s="786"/>
      <c r="E850" s="786"/>
      <c r="F850" s="786"/>
      <c r="G850" s="786"/>
      <c r="H850" s="786"/>
      <c r="I850" s="786"/>
      <c r="J850" s="786"/>
      <c r="K850" s="786"/>
      <c r="L850" s="786"/>
      <c r="M850" s="786"/>
      <c r="N850" s="786"/>
    </row>
    <row r="851" spans="3:14">
      <c r="C851" s="786"/>
      <c r="D851" s="786"/>
      <c r="E851" s="786"/>
      <c r="F851" s="786"/>
      <c r="G851" s="786"/>
      <c r="H851" s="786"/>
      <c r="I851" s="786"/>
      <c r="J851" s="786"/>
      <c r="K851" s="786"/>
      <c r="L851" s="786"/>
      <c r="M851" s="786"/>
      <c r="N851" s="786"/>
    </row>
    <row r="852" spans="3:14">
      <c r="C852" s="786"/>
      <c r="D852" s="786"/>
      <c r="E852" s="786"/>
      <c r="F852" s="786"/>
      <c r="G852" s="786"/>
      <c r="H852" s="786"/>
      <c r="I852" s="786"/>
      <c r="J852" s="786"/>
      <c r="K852" s="786"/>
      <c r="L852" s="786"/>
      <c r="M852" s="786"/>
      <c r="N852" s="786"/>
    </row>
    <row r="853" spans="3:14">
      <c r="C853" s="786"/>
      <c r="D853" s="786"/>
      <c r="E853" s="786"/>
      <c r="F853" s="786"/>
      <c r="G853" s="786"/>
      <c r="H853" s="786"/>
      <c r="I853" s="786"/>
      <c r="J853" s="786"/>
      <c r="K853" s="786"/>
      <c r="L853" s="786"/>
      <c r="M853" s="786"/>
      <c r="N853" s="786"/>
    </row>
    <row r="854" spans="3:14">
      <c r="C854" s="786"/>
      <c r="D854" s="786"/>
      <c r="E854" s="786"/>
      <c r="F854" s="786"/>
      <c r="G854" s="786"/>
      <c r="H854" s="786"/>
      <c r="I854" s="786"/>
      <c r="J854" s="786"/>
      <c r="K854" s="786"/>
      <c r="L854" s="786"/>
      <c r="M854" s="786"/>
      <c r="N854" s="786"/>
    </row>
    <row r="855" spans="3:14">
      <c r="C855" s="786"/>
      <c r="D855" s="786"/>
      <c r="E855" s="786"/>
      <c r="F855" s="786"/>
      <c r="G855" s="786"/>
      <c r="H855" s="786"/>
      <c r="I855" s="786"/>
      <c r="J855" s="786"/>
      <c r="K855" s="786"/>
      <c r="L855" s="786"/>
      <c r="M855" s="786"/>
      <c r="N855" s="786"/>
    </row>
    <row r="856" spans="3:14">
      <c r="C856" s="786"/>
      <c r="D856" s="786"/>
      <c r="E856" s="786"/>
      <c r="F856" s="786"/>
      <c r="G856" s="786"/>
      <c r="H856" s="786"/>
      <c r="I856" s="786"/>
      <c r="J856" s="786"/>
      <c r="K856" s="786"/>
      <c r="L856" s="786"/>
      <c r="M856" s="786"/>
      <c r="N856" s="786"/>
    </row>
  </sheetData>
  <mergeCells count="1">
    <mergeCell ref="A1:N1"/>
  </mergeCells>
  <phoneticPr fontId="3" type="noConversion"/>
  <pageMargins left="0.5" right="0.78740157480314965" top="0.17" bottom="0.17" header="0.51181102362204722" footer="0.25"/>
  <pageSetup paperSize="9" scale="85" orientation="landscape" r:id="rId1"/>
  <headerFooter alignWithMargins="0"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C97D595-CE37-4B16-93A7-80B36CF51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0BD7B5C-B6E0-486B-ABEF-5199A47C2F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C2AED3-7D13-4FFC-9245-E7BB64BE9D5F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29</vt:i4>
      </vt:variant>
      <vt:variant>
        <vt:lpstr>Névvel ellátott tartományok</vt:lpstr>
      </vt:variant>
      <vt:variant>
        <vt:i4>11</vt:i4>
      </vt:variant>
    </vt:vector>
  </HeadingPairs>
  <TitlesOfParts>
    <vt:vector size="40" baseType="lpstr">
      <vt:lpstr>1.sz. melléklet</vt:lpstr>
      <vt:lpstr>2.sz.melléklet</vt:lpstr>
      <vt:lpstr>3.sz.melléklet</vt:lpstr>
      <vt:lpstr>4. sz.melléklet</vt:lpstr>
      <vt:lpstr>5. sz.melléklet</vt:lpstr>
      <vt:lpstr>5.a.sz. melléklet</vt:lpstr>
      <vt:lpstr>5.b.sz. melléklet</vt:lpstr>
      <vt:lpstr>6. sz.melléklet</vt:lpstr>
      <vt:lpstr>6.a.sz. melléklet</vt:lpstr>
      <vt:lpstr>6.b.sz.melléklet</vt:lpstr>
      <vt:lpstr>6.c.sz. melléklet</vt:lpstr>
      <vt:lpstr>7.sz.melléklet</vt:lpstr>
      <vt:lpstr>8.sz. melléklet</vt:lpstr>
      <vt:lpstr>9.sz. melléklet</vt:lpstr>
      <vt:lpstr>10.sz. melléklet </vt:lpstr>
      <vt:lpstr>11.sz.melléklet</vt:lpstr>
      <vt:lpstr>11.a.sz.melléklet</vt:lpstr>
      <vt:lpstr>12.sz.melléklet</vt:lpstr>
      <vt:lpstr>12.a.sz.melléklet</vt:lpstr>
      <vt:lpstr>13.sz.melléklet</vt:lpstr>
      <vt:lpstr>13.a.sz.melléklet</vt:lpstr>
      <vt:lpstr>14.sz.melléklet</vt:lpstr>
      <vt:lpstr>14.a.sz. melléklet</vt:lpstr>
      <vt:lpstr>15.sz.melléklet</vt:lpstr>
      <vt:lpstr>15.a. sz. melléklet</vt:lpstr>
      <vt:lpstr>16.sz. melléklet</vt:lpstr>
      <vt:lpstr>16.a.sz. melléklet</vt:lpstr>
      <vt:lpstr>17. sz.melléklet</vt:lpstr>
      <vt:lpstr>18.sz.melléklet</vt:lpstr>
      <vt:lpstr>'6. sz.melléklet'!Nyomtatási_cím</vt:lpstr>
      <vt:lpstr>'1.sz. melléklet'!Nyomtatási_terület</vt:lpstr>
      <vt:lpstr>'10.sz. melléklet '!Nyomtatási_terület</vt:lpstr>
      <vt:lpstr>'17. sz.melléklet'!Nyomtatási_terület</vt:lpstr>
      <vt:lpstr>'4. sz.melléklet'!Nyomtatási_terület</vt:lpstr>
      <vt:lpstr>'5. sz.melléklet'!Nyomtatási_terület</vt:lpstr>
      <vt:lpstr>'5.b.sz. melléklet'!Nyomtatási_terület</vt:lpstr>
      <vt:lpstr>'8.sz. melléklet'!Nyomtatási_terület</vt:lpstr>
      <vt:lpstr>'9.sz. melléklet'!Nyomtatási_terület</vt:lpstr>
      <vt:lpstr>'11.a.sz.melléklet'!sora__5</vt:lpstr>
      <vt:lpstr>'11.sz.melléklet'!sora__5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farkas</dc:title>
  <dc:creator>Polgármesteri Hivatal</dc:creator>
  <cp:lastModifiedBy>Juhász Judit</cp:lastModifiedBy>
  <cp:lastPrinted>2015-02-17T07:34:50Z</cp:lastPrinted>
  <dcterms:created xsi:type="dcterms:W3CDTF">2002-01-23T07:14:43Z</dcterms:created>
  <dcterms:modified xsi:type="dcterms:W3CDTF">2015-02-20T07:22:38Z</dcterms:modified>
</cp:coreProperties>
</file>