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customXml/itemProps3.xml" ContentType="application/vnd.openxmlformats-officedocument.customXmlProperties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customXml/itemProps2.xml" ContentType="application/vnd.openxmlformats-officedocument.customXmlProperties+xml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0" yWindow="90" windowWidth="9435" windowHeight="4965" tabRatio="581" firstSheet="1" activeTab="1"/>
  </bookViews>
  <sheets>
    <sheet name="0000000000000" sheetId="1" state="veryHidden" r:id="rId1"/>
    <sheet name="1.sz. melléklet" sheetId="46" r:id="rId2"/>
    <sheet name="2.sz.melléklet" sheetId="55" r:id="rId3"/>
    <sheet name="3.sz.melléklet" sheetId="54" r:id="rId4"/>
    <sheet name="4. sz.melléklet" sheetId="56" r:id="rId5"/>
    <sheet name="5. sz.melléklet" sheetId="43" r:id="rId6"/>
    <sheet name="5.a.sz. melléklet" sheetId="45" r:id="rId7"/>
    <sheet name="5.b.sz. melléklet" sheetId="3" r:id="rId8"/>
    <sheet name="6. sz.melléklet" sheetId="44" r:id="rId9"/>
    <sheet name="6.a.sz. melléklet" sheetId="9" r:id="rId10"/>
    <sheet name="6.b.sz.melléklet" sheetId="8" r:id="rId11"/>
    <sheet name="6.c.sz. melléklet" sheetId="34" r:id="rId12"/>
    <sheet name="7.sz.melléklet" sheetId="49" r:id="rId13"/>
    <sheet name="8.sz. melléklet" sheetId="31" r:id="rId14"/>
    <sheet name="9.sz. melléklet" sheetId="35" r:id="rId15"/>
    <sheet name="10.sz. melléklet " sheetId="47" r:id="rId16"/>
    <sheet name="11.sz.melléklet" sheetId="50" r:id="rId17"/>
    <sheet name="11.a.sz.melléklet" sheetId="53" r:id="rId18"/>
    <sheet name="12.sz.melléklet" sheetId="10" r:id="rId19"/>
    <sheet name="12.a.sz.melléklet" sheetId="52" r:id="rId20"/>
    <sheet name="13.sz.melléklet" sheetId="41" r:id="rId21"/>
    <sheet name="14.sz.melléklet" sheetId="38" r:id="rId22"/>
    <sheet name="15.sz.melléklet" sheetId="39" r:id="rId23"/>
    <sheet name="16.sz. melléklet" sheetId="40" r:id="rId24"/>
    <sheet name="17. sz.melléklet" sheetId="21" r:id="rId25"/>
    <sheet name="18.sz.melléklet" sheetId="51" r:id="rId26"/>
  </sheets>
  <externalReferences>
    <externalReference r:id="rId27"/>
  </externalReferences>
  <definedNames>
    <definedName name="_xlnm.Print_Titles" localSheetId="8">'6. sz.melléklet'!$3:$3</definedName>
    <definedName name="_xlnm.Print_Area" localSheetId="1">'1.sz. melléklet'!$A$1:$Q$31</definedName>
    <definedName name="_xlnm.Print_Area" localSheetId="15">'10.sz. melléklet '!$A$1:$H$8</definedName>
    <definedName name="_xlnm.Print_Area" localSheetId="24">'17. sz.melléklet'!$A$1:$N$103</definedName>
    <definedName name="_xlnm.Print_Area" localSheetId="4">'4. sz.melléklet'!$A$1:$N$32</definedName>
    <definedName name="_xlnm.Print_Area" localSheetId="5">'5. sz.melléklet'!$A$1:$F$48</definedName>
    <definedName name="_xlnm.Print_Area" localSheetId="7">'5.b.sz. melléklet'!$A$1:$F$37</definedName>
    <definedName name="_xlnm.Print_Area" localSheetId="13">'8.sz. melléklet'!$A$1:$G$62</definedName>
    <definedName name="_xlnm.Print_Area" localSheetId="14">'9.sz. melléklet'!$A$1:$J$23</definedName>
    <definedName name="sora__5" localSheetId="17">'11.a.sz.melléklet'!$A$15</definedName>
    <definedName name="sora__5" localSheetId="16">'11.sz.melléklet'!$A$14</definedName>
    <definedName name="sora__6" localSheetId="17">'11.a.sz.melléklet'!#REF!</definedName>
    <definedName name="sora__6" localSheetId="16">'11.sz.melléklet'!#REF!</definedName>
    <definedName name="sora__7" localSheetId="17">'11.a.sz.melléklet'!#REF!</definedName>
    <definedName name="sora__7" localSheetId="16">'11.sz.melléklet'!#REF!</definedName>
    <definedName name="sora__8" localSheetId="17">'11.a.sz.melléklet'!#REF!</definedName>
    <definedName name="sora__8" localSheetId="16">'11.sz.melléklet'!#REF!</definedName>
    <definedName name="sora__9" localSheetId="17">'11.a.sz.melléklet'!#REF!</definedName>
    <definedName name="sora__9" localSheetId="16">'11.sz.melléklet'!#REF!</definedName>
    <definedName name="sora__a" localSheetId="17">'11.a.sz.melléklet'!#REF!</definedName>
    <definedName name="sora__a" localSheetId="16">'11.sz.melléklet'!#REF!</definedName>
    <definedName name="sora__b" localSheetId="17">'11.a.sz.melléklet'!#REF!</definedName>
    <definedName name="sora__b" localSheetId="16">'11.sz.melléklet'!#REF!</definedName>
  </definedNames>
  <calcPr calcId="125725"/>
</workbook>
</file>

<file path=xl/calcChain.xml><?xml version="1.0" encoding="utf-8"?>
<calcChain xmlns="http://schemas.openxmlformats.org/spreadsheetml/2006/main">
  <c r="F15" i="55"/>
  <c r="F20" i="45"/>
  <c r="E20"/>
  <c r="C7" i="46"/>
  <c r="F29" i="43"/>
  <c r="G47" i="31"/>
  <c r="G36"/>
  <c r="G33"/>
  <c r="G32"/>
  <c r="G24"/>
  <c r="G15"/>
  <c r="G14"/>
  <c r="G13"/>
  <c r="G12"/>
  <c r="G11"/>
  <c r="G8"/>
  <c r="G7"/>
  <c r="G6"/>
  <c r="C28" i="46"/>
  <c r="C27"/>
  <c r="C26"/>
  <c r="C25"/>
  <c r="C24"/>
  <c r="C23"/>
  <c r="C22"/>
  <c r="C21"/>
  <c r="C20"/>
  <c r="C19"/>
  <c r="C18"/>
  <c r="O20"/>
  <c r="O19"/>
  <c r="O18"/>
  <c r="L20"/>
  <c r="L19"/>
  <c r="L18"/>
  <c r="I20"/>
  <c r="I19"/>
  <c r="I18"/>
  <c r="F24"/>
  <c r="F23"/>
  <c r="F20"/>
  <c r="F19"/>
  <c r="F18"/>
  <c r="C11"/>
  <c r="C8"/>
  <c r="C9"/>
  <c r="G21" i="31" s="1"/>
  <c r="G30" s="1"/>
  <c r="G39" s="1"/>
  <c r="R7" i="46"/>
  <c r="C5"/>
  <c r="O12"/>
  <c r="L12"/>
  <c r="I12"/>
  <c r="F12"/>
  <c r="D219" i="49"/>
  <c r="C219"/>
  <c r="K204"/>
  <c r="F196"/>
  <c r="F188"/>
  <c r="F184"/>
  <c r="F180"/>
  <c r="I164"/>
  <c r="D140"/>
  <c r="C140"/>
  <c r="M104"/>
  <c r="H100"/>
  <c r="G100"/>
  <c r="E100"/>
  <c r="E96"/>
  <c r="L72"/>
  <c r="L68"/>
  <c r="H72"/>
  <c r="H27"/>
  <c r="F15"/>
  <c r="E15"/>
  <c r="I11"/>
  <c r="D7"/>
  <c r="F244" i="55"/>
  <c r="H86"/>
  <c r="H82"/>
  <c r="L27"/>
  <c r="H31"/>
  <c r="H27"/>
  <c r="I11"/>
  <c r="D7"/>
  <c r="L252"/>
  <c r="K252"/>
  <c r="F236"/>
  <c r="F232"/>
  <c r="F228"/>
  <c r="I196"/>
  <c r="E164"/>
  <c r="D164"/>
  <c r="C164"/>
  <c r="E287"/>
  <c r="D287"/>
  <c r="C287"/>
  <c r="H120"/>
  <c r="G120"/>
  <c r="E120"/>
  <c r="E116"/>
  <c r="E261"/>
  <c r="D261"/>
  <c r="C261"/>
  <c r="E124"/>
  <c r="D124"/>
  <c r="C124"/>
  <c r="E204"/>
  <c r="D204"/>
  <c r="C204"/>
  <c r="E184"/>
  <c r="D184"/>
  <c r="C184"/>
  <c r="H188"/>
  <c r="E188"/>
  <c r="D188"/>
  <c r="C188"/>
  <c r="E271"/>
  <c r="D271"/>
  <c r="C271"/>
  <c r="H148"/>
  <c r="E148"/>
  <c r="D148"/>
  <c r="C148"/>
  <c r="H11" i="44"/>
  <c r="G11"/>
  <c r="F36" i="43"/>
  <c r="K143" i="44"/>
  <c r="I16" i="45"/>
  <c r="F45" i="43"/>
  <c r="F12"/>
  <c r="F119" i="44"/>
  <c r="M15"/>
  <c r="D67"/>
  <c r="C67"/>
  <c r="D23"/>
  <c r="C23"/>
  <c r="F127"/>
  <c r="F123"/>
  <c r="F21" i="43"/>
  <c r="E21" i="3"/>
  <c r="E20"/>
  <c r="E34"/>
  <c r="G34" s="1"/>
  <c r="E28"/>
  <c r="G29" s="1"/>
  <c r="D8" i="40"/>
  <c r="C8"/>
  <c r="D24"/>
  <c r="C24"/>
  <c r="D12" i="39"/>
  <c r="C12"/>
  <c r="D8"/>
  <c r="C8"/>
  <c r="D8" i="38"/>
  <c r="C8"/>
  <c r="D12" i="41"/>
  <c r="D8"/>
  <c r="C12"/>
  <c r="C8"/>
  <c r="E8" i="39"/>
  <c r="C6" i="8"/>
  <c r="J24" i="9"/>
  <c r="E11" i="44"/>
  <c r="F135"/>
  <c r="I91"/>
  <c r="E7"/>
  <c r="H7" i="41"/>
  <c r="E8"/>
  <c r="F8"/>
  <c r="H11"/>
  <c r="H12"/>
  <c r="C15"/>
  <c r="D15"/>
  <c r="E15"/>
  <c r="F15"/>
  <c r="H15"/>
  <c r="C16"/>
  <c r="D16"/>
  <c r="F16"/>
  <c r="G16"/>
  <c r="N85" i="44"/>
  <c r="F47" i="31"/>
  <c r="G45"/>
  <c r="G48"/>
  <c r="F45"/>
  <c r="F48"/>
  <c r="F36"/>
  <c r="F33"/>
  <c r="G37"/>
  <c r="F32"/>
  <c r="F37"/>
  <c r="F24"/>
  <c r="F21"/>
  <c r="F30" s="1"/>
  <c r="F39" s="1"/>
  <c r="F15"/>
  <c r="F14"/>
  <c r="F13"/>
  <c r="F12"/>
  <c r="G16"/>
  <c r="G55" s="1"/>
  <c r="F11"/>
  <c r="F16" s="1"/>
  <c r="F55" s="1"/>
  <c r="F8"/>
  <c r="F7"/>
  <c r="F6"/>
  <c r="F5"/>
  <c r="F9"/>
  <c r="L12" i="45"/>
  <c r="H76"/>
  <c r="N25" i="56"/>
  <c r="G19" i="54"/>
  <c r="C18"/>
  <c r="H265" i="55"/>
  <c r="H264"/>
  <c r="G265"/>
  <c r="G264"/>
  <c r="R28" i="46"/>
  <c r="R27"/>
  <c r="R26"/>
  <c r="R25"/>
  <c r="R24"/>
  <c r="R23"/>
  <c r="R22"/>
  <c r="R21"/>
  <c r="R20"/>
  <c r="R19"/>
  <c r="R18"/>
  <c r="Q28"/>
  <c r="Q24"/>
  <c r="C29"/>
  <c r="R12"/>
  <c r="R11"/>
  <c r="R9"/>
  <c r="R8"/>
  <c r="R5"/>
  <c r="Q12"/>
  <c r="Q10"/>
  <c r="Q9"/>
  <c r="Q7"/>
  <c r="Q6"/>
  <c r="Q5"/>
  <c r="O29"/>
  <c r="O13"/>
  <c r="L29"/>
  <c r="L13"/>
  <c r="I29"/>
  <c r="I13"/>
  <c r="F29"/>
  <c r="F13"/>
  <c r="E24" i="9"/>
  <c r="D24"/>
  <c r="D93" i="51"/>
  <c r="M200" i="49"/>
  <c r="L204"/>
  <c r="C209"/>
  <c r="M139" i="44"/>
  <c r="L143"/>
  <c r="D7"/>
  <c r="C7"/>
  <c r="N116" i="55"/>
  <c r="N115"/>
  <c r="E24" i="40"/>
  <c r="G7" i="39"/>
  <c r="E12"/>
  <c r="F16" i="38"/>
  <c r="E8"/>
  <c r="G43" i="41"/>
  <c r="G47"/>
  <c r="G42"/>
  <c r="G46"/>
  <c r="F43"/>
  <c r="F42"/>
  <c r="E87" i="40"/>
  <c r="F87"/>
  <c r="E88"/>
  <c r="F88"/>
  <c r="C80"/>
  <c r="C88"/>
  <c r="C79"/>
  <c r="C87"/>
  <c r="F72"/>
  <c r="F73"/>
  <c r="D69"/>
  <c r="D68"/>
  <c r="C69"/>
  <c r="C68"/>
  <c r="E65"/>
  <c r="E64"/>
  <c r="D65"/>
  <c r="D64"/>
  <c r="C65"/>
  <c r="C64"/>
  <c r="E61"/>
  <c r="E60"/>
  <c r="D61"/>
  <c r="D60"/>
  <c r="C61"/>
  <c r="C60"/>
  <c r="E55"/>
  <c r="E54"/>
  <c r="D55"/>
  <c r="D73"/>
  <c r="D54"/>
  <c r="D72"/>
  <c r="C55"/>
  <c r="C73"/>
  <c r="C54"/>
  <c r="C72"/>
  <c r="E51"/>
  <c r="E73"/>
  <c r="E50"/>
  <c r="E72"/>
  <c r="E41"/>
  <c r="F41"/>
  <c r="E42"/>
  <c r="F42"/>
  <c r="C42"/>
  <c r="C41"/>
  <c r="B91" i="21" s="1"/>
  <c r="D27" i="40"/>
  <c r="E27"/>
  <c r="F27"/>
  <c r="D28"/>
  <c r="E28"/>
  <c r="F28"/>
  <c r="C28"/>
  <c r="C27"/>
  <c r="G79"/>
  <c r="G80"/>
  <c r="G50"/>
  <c r="G51"/>
  <c r="G54"/>
  <c r="G55"/>
  <c r="G60"/>
  <c r="G72" s="1"/>
  <c r="G61"/>
  <c r="G64"/>
  <c r="G65"/>
  <c r="G68"/>
  <c r="G69"/>
  <c r="G33"/>
  <c r="G34"/>
  <c r="G7"/>
  <c r="G27" s="1"/>
  <c r="D37" s="1"/>
  <c r="D83" s="1"/>
  <c r="G8"/>
  <c r="G11"/>
  <c r="G12"/>
  <c r="G15"/>
  <c r="G16"/>
  <c r="G19"/>
  <c r="G20"/>
  <c r="G23"/>
  <c r="G24"/>
  <c r="E68" i="39"/>
  <c r="F68"/>
  <c r="E69"/>
  <c r="F69"/>
  <c r="C65"/>
  <c r="G65" s="1"/>
  <c r="C64"/>
  <c r="G64" s="1"/>
  <c r="C61"/>
  <c r="G61" s="1"/>
  <c r="C62"/>
  <c r="G62" s="1"/>
  <c r="C60"/>
  <c r="G60" s="1"/>
  <c r="F49"/>
  <c r="F50"/>
  <c r="E46"/>
  <c r="E45"/>
  <c r="D46"/>
  <c r="D45"/>
  <c r="C46"/>
  <c r="C45"/>
  <c r="E42"/>
  <c r="E50"/>
  <c r="E41"/>
  <c r="E49"/>
  <c r="D42"/>
  <c r="D50" s="1"/>
  <c r="D41"/>
  <c r="D49" s="1"/>
  <c r="C42"/>
  <c r="C50" s="1"/>
  <c r="C41"/>
  <c r="C49" s="1"/>
  <c r="G30"/>
  <c r="G29"/>
  <c r="G26"/>
  <c r="G25"/>
  <c r="E33"/>
  <c r="F33"/>
  <c r="E34"/>
  <c r="F34"/>
  <c r="C34"/>
  <c r="C33"/>
  <c r="B74" i="21" s="1"/>
  <c r="D15" i="39"/>
  <c r="E15"/>
  <c r="F15"/>
  <c r="D16"/>
  <c r="E16"/>
  <c r="F16"/>
  <c r="C16"/>
  <c r="C15"/>
  <c r="G41"/>
  <c r="G49" s="1"/>
  <c r="G42"/>
  <c r="G45"/>
  <c r="G46"/>
  <c r="G8"/>
  <c r="G11"/>
  <c r="G12"/>
  <c r="E76" i="38"/>
  <c r="F76"/>
  <c r="E77"/>
  <c r="F77"/>
  <c r="C73"/>
  <c r="G73" s="1"/>
  <c r="C72"/>
  <c r="C76" s="1"/>
  <c r="E58"/>
  <c r="E57"/>
  <c r="F54"/>
  <c r="F62" s="1"/>
  <c r="F53"/>
  <c r="F61" s="1"/>
  <c r="E54"/>
  <c r="E53"/>
  <c r="D54"/>
  <c r="D53"/>
  <c r="C54"/>
  <c r="C53"/>
  <c r="E50"/>
  <c r="E62" s="1"/>
  <c r="E49"/>
  <c r="E61" s="1"/>
  <c r="D50"/>
  <c r="D49"/>
  <c r="D46"/>
  <c r="D62" s="1"/>
  <c r="D45"/>
  <c r="D61" s="1"/>
  <c r="C46"/>
  <c r="C62" s="1"/>
  <c r="C45"/>
  <c r="C61" s="1"/>
  <c r="D37"/>
  <c r="F37"/>
  <c r="D38"/>
  <c r="F38"/>
  <c r="C38"/>
  <c r="C37"/>
  <c r="B56" i="21" s="1"/>
  <c r="D23" i="38"/>
  <c r="E23"/>
  <c r="F23"/>
  <c r="B64" i="21" s="1"/>
  <c r="D24" i="38"/>
  <c r="E24"/>
  <c r="F24"/>
  <c r="C24"/>
  <c r="C23"/>
  <c r="G45"/>
  <c r="G61" s="1"/>
  <c r="G46"/>
  <c r="G49"/>
  <c r="G50"/>
  <c r="G53"/>
  <c r="G54"/>
  <c r="G56"/>
  <c r="G57"/>
  <c r="G58"/>
  <c r="G33"/>
  <c r="G34"/>
  <c r="G7"/>
  <c r="G23" s="1"/>
  <c r="E29" s="1"/>
  <c r="G8"/>
  <c r="E31"/>
  <c r="G11"/>
  <c r="G12"/>
  <c r="G15"/>
  <c r="G16"/>
  <c r="G19"/>
  <c r="G20"/>
  <c r="F64" i="41"/>
  <c r="F65"/>
  <c r="D60"/>
  <c r="D64" s="1"/>
  <c r="E60"/>
  <c r="D61"/>
  <c r="D65"/>
  <c r="E61"/>
  <c r="C61"/>
  <c r="C65" s="1"/>
  <c r="C60"/>
  <c r="C64" s="1"/>
  <c r="E27"/>
  <c r="E25"/>
  <c r="D37"/>
  <c r="D42"/>
  <c r="D46"/>
  <c r="E37"/>
  <c r="E42"/>
  <c r="E46" s="1"/>
  <c r="F46"/>
  <c r="C37"/>
  <c r="H37"/>
  <c r="C42"/>
  <c r="H42" s="1"/>
  <c r="D38"/>
  <c r="D43"/>
  <c r="E38"/>
  <c r="E43"/>
  <c r="F47"/>
  <c r="C38"/>
  <c r="H38"/>
  <c r="C43"/>
  <c r="H43"/>
  <c r="D29"/>
  <c r="B39" i="21" s="1"/>
  <c r="F29" i="41"/>
  <c r="H21"/>
  <c r="D30"/>
  <c r="F30"/>
  <c r="H22"/>
  <c r="C30"/>
  <c r="C29"/>
  <c r="B38" i="21" s="1"/>
  <c r="F38" s="1"/>
  <c r="E24" i="41"/>
  <c r="H60"/>
  <c r="H61"/>
  <c r="D242" i="49"/>
  <c r="E242"/>
  <c r="F242"/>
  <c r="G242"/>
  <c r="H242"/>
  <c r="I242"/>
  <c r="J242"/>
  <c r="K242"/>
  <c r="L242"/>
  <c r="M242"/>
  <c r="D243"/>
  <c r="E243"/>
  <c r="F243"/>
  <c r="G243"/>
  <c r="H243"/>
  <c r="I243"/>
  <c r="J243"/>
  <c r="K243"/>
  <c r="L243"/>
  <c r="M243"/>
  <c r="C243"/>
  <c r="C242"/>
  <c r="D208"/>
  <c r="D246" s="1"/>
  <c r="E208"/>
  <c r="E246" s="1"/>
  <c r="F208"/>
  <c r="F246" s="1"/>
  <c r="G208"/>
  <c r="G246" s="1"/>
  <c r="H208"/>
  <c r="H246" s="1"/>
  <c r="I208"/>
  <c r="I246" s="1"/>
  <c r="J208"/>
  <c r="J246" s="1"/>
  <c r="K208"/>
  <c r="K246" s="1"/>
  <c r="L208"/>
  <c r="L246" s="1"/>
  <c r="M208"/>
  <c r="M246" s="1"/>
  <c r="D209"/>
  <c r="E209"/>
  <c r="E247" s="1"/>
  <c r="F209"/>
  <c r="F247" s="1"/>
  <c r="G209"/>
  <c r="G247" s="1"/>
  <c r="H209"/>
  <c r="H247" s="1"/>
  <c r="I209"/>
  <c r="I247" s="1"/>
  <c r="J209"/>
  <c r="J247" s="1"/>
  <c r="K209"/>
  <c r="K247" s="1"/>
  <c r="L209"/>
  <c r="L247" s="1"/>
  <c r="M209"/>
  <c r="M247" s="1"/>
  <c r="C208"/>
  <c r="C246" s="1"/>
  <c r="N171"/>
  <c r="N151"/>
  <c r="N95"/>
  <c r="N99"/>
  <c r="N100"/>
  <c r="N103"/>
  <c r="N104"/>
  <c r="N107"/>
  <c r="N108"/>
  <c r="N111"/>
  <c r="N112"/>
  <c r="N115"/>
  <c r="N116"/>
  <c r="N119"/>
  <c r="N120"/>
  <c r="N123"/>
  <c r="N124"/>
  <c r="N127"/>
  <c r="N128"/>
  <c r="N131"/>
  <c r="N132"/>
  <c r="N135"/>
  <c r="N136"/>
  <c r="N139"/>
  <c r="N140"/>
  <c r="N143"/>
  <c r="N144"/>
  <c r="N147"/>
  <c r="N148"/>
  <c r="N152"/>
  <c r="N155"/>
  <c r="N156"/>
  <c r="N159"/>
  <c r="N160"/>
  <c r="N163"/>
  <c r="N164"/>
  <c r="N167"/>
  <c r="N168"/>
  <c r="N172"/>
  <c r="N175"/>
  <c r="N176"/>
  <c r="N179"/>
  <c r="N180"/>
  <c r="N183"/>
  <c r="N184"/>
  <c r="N187"/>
  <c r="N188"/>
  <c r="N191"/>
  <c r="N192"/>
  <c r="N195"/>
  <c r="N196"/>
  <c r="N199"/>
  <c r="N200"/>
  <c r="N203"/>
  <c r="N204"/>
  <c r="N214"/>
  <c r="N215"/>
  <c r="N218"/>
  <c r="N242" s="1"/>
  <c r="N219"/>
  <c r="N222"/>
  <c r="N223"/>
  <c r="N243" s="1"/>
  <c r="N226"/>
  <c r="N227"/>
  <c r="N230"/>
  <c r="N231"/>
  <c r="N234"/>
  <c r="N235"/>
  <c r="N238"/>
  <c r="N239"/>
  <c r="C85"/>
  <c r="D85"/>
  <c r="E85"/>
  <c r="F85"/>
  <c r="G85"/>
  <c r="H85"/>
  <c r="I85"/>
  <c r="J85"/>
  <c r="K85"/>
  <c r="D84"/>
  <c r="E84"/>
  <c r="F84"/>
  <c r="G84"/>
  <c r="H84"/>
  <c r="I84"/>
  <c r="J84"/>
  <c r="K84"/>
  <c r="C84"/>
  <c r="L76"/>
  <c r="L84"/>
  <c r="L77"/>
  <c r="L80"/>
  <c r="L81"/>
  <c r="L85" s="1"/>
  <c r="C63"/>
  <c r="C89"/>
  <c r="D63"/>
  <c r="D89" s="1"/>
  <c r="E63"/>
  <c r="E89" s="1"/>
  <c r="F63"/>
  <c r="F89" s="1"/>
  <c r="G63"/>
  <c r="G89"/>
  <c r="H63"/>
  <c r="H89" s="1"/>
  <c r="I63"/>
  <c r="I89" s="1"/>
  <c r="J63"/>
  <c r="J89"/>
  <c r="K63"/>
  <c r="K89"/>
  <c r="L7"/>
  <c r="L11"/>
  <c r="L15"/>
  <c r="L19"/>
  <c r="L23"/>
  <c r="L27"/>
  <c r="L31"/>
  <c r="L35"/>
  <c r="L39"/>
  <c r="L43"/>
  <c r="L47"/>
  <c r="L51"/>
  <c r="L55"/>
  <c r="L59"/>
  <c r="D62"/>
  <c r="D88"/>
  <c r="E62"/>
  <c r="E88"/>
  <c r="F62"/>
  <c r="F88"/>
  <c r="G62"/>
  <c r="G88"/>
  <c r="H62"/>
  <c r="H88"/>
  <c r="I62"/>
  <c r="I88"/>
  <c r="J62"/>
  <c r="J88"/>
  <c r="K62"/>
  <c r="K88"/>
  <c r="L6"/>
  <c r="L10"/>
  <c r="L62" s="1"/>
  <c r="L88" s="1"/>
  <c r="L14"/>
  <c r="L18"/>
  <c r="L22"/>
  <c r="L26"/>
  <c r="L30"/>
  <c r="L34"/>
  <c r="L38"/>
  <c r="L42"/>
  <c r="L46"/>
  <c r="L50"/>
  <c r="L54"/>
  <c r="L58"/>
  <c r="C62"/>
  <c r="C88"/>
  <c r="C18" i="8"/>
  <c r="C23"/>
  <c r="C27"/>
  <c r="C22" s="1"/>
  <c r="C30"/>
  <c r="J17" i="9"/>
  <c r="C146" i="44"/>
  <c r="D146"/>
  <c r="F146"/>
  <c r="G146"/>
  <c r="H146"/>
  <c r="I146"/>
  <c r="J146"/>
  <c r="K146"/>
  <c r="L146"/>
  <c r="M146"/>
  <c r="D145"/>
  <c r="E145"/>
  <c r="F145"/>
  <c r="G145"/>
  <c r="H145"/>
  <c r="I145"/>
  <c r="J145"/>
  <c r="K145"/>
  <c r="L145"/>
  <c r="M145"/>
  <c r="C145"/>
  <c r="N6"/>
  <c r="N10"/>
  <c r="N145" s="1"/>
  <c r="N11"/>
  <c r="N14"/>
  <c r="N15"/>
  <c r="N18"/>
  <c r="N19"/>
  <c r="N22"/>
  <c r="N23"/>
  <c r="N26"/>
  <c r="N27"/>
  <c r="N30"/>
  <c r="N31"/>
  <c r="N34"/>
  <c r="N35"/>
  <c r="N38"/>
  <c r="N39"/>
  <c r="N42"/>
  <c r="N43"/>
  <c r="N46"/>
  <c r="N47"/>
  <c r="N50"/>
  <c r="N51"/>
  <c r="N54"/>
  <c r="N55"/>
  <c r="N58"/>
  <c r="N59"/>
  <c r="N62"/>
  <c r="N63"/>
  <c r="N66"/>
  <c r="N67"/>
  <c r="N70"/>
  <c r="N71"/>
  <c r="N74"/>
  <c r="N75"/>
  <c r="N78"/>
  <c r="N79"/>
  <c r="N82"/>
  <c r="N83"/>
  <c r="N86"/>
  <c r="N87"/>
  <c r="N90"/>
  <c r="N91"/>
  <c r="N94"/>
  <c r="N95"/>
  <c r="N98"/>
  <c r="N99"/>
  <c r="N102"/>
  <c r="N103"/>
  <c r="N106"/>
  <c r="N107"/>
  <c r="N110"/>
  <c r="N111"/>
  <c r="N114"/>
  <c r="N115"/>
  <c r="N118"/>
  <c r="N119"/>
  <c r="N122"/>
  <c r="N123"/>
  <c r="N126"/>
  <c r="N127"/>
  <c r="N130"/>
  <c r="N131"/>
  <c r="N134"/>
  <c r="N135"/>
  <c r="N138"/>
  <c r="N139"/>
  <c r="N142"/>
  <c r="N143"/>
  <c r="E17" i="3"/>
  <c r="E37" s="1"/>
  <c r="L36" i="45"/>
  <c r="L35"/>
  <c r="D75"/>
  <c r="E75"/>
  <c r="F75"/>
  <c r="G75"/>
  <c r="H75"/>
  <c r="I75"/>
  <c r="J75"/>
  <c r="K75"/>
  <c r="L31"/>
  <c r="D76"/>
  <c r="E76"/>
  <c r="F76"/>
  <c r="G76"/>
  <c r="I76"/>
  <c r="J76"/>
  <c r="K76"/>
  <c r="L32"/>
  <c r="C76"/>
  <c r="C75"/>
  <c r="L63"/>
  <c r="L64"/>
  <c r="L7"/>
  <c r="L8"/>
  <c r="L15"/>
  <c r="L16"/>
  <c r="L19"/>
  <c r="L20"/>
  <c r="L23"/>
  <c r="L24"/>
  <c r="L27"/>
  <c r="L28"/>
  <c r="L39"/>
  <c r="L40"/>
  <c r="L43"/>
  <c r="L44"/>
  <c r="L47"/>
  <c r="L48"/>
  <c r="L51"/>
  <c r="L52"/>
  <c r="L55"/>
  <c r="L56"/>
  <c r="L59"/>
  <c r="L60"/>
  <c r="L67"/>
  <c r="L68"/>
  <c r="L71"/>
  <c r="L72"/>
  <c r="D24" i="43"/>
  <c r="D27"/>
  <c r="D264" i="55"/>
  <c r="E264"/>
  <c r="N260"/>
  <c r="N264"/>
  <c r="D265"/>
  <c r="E265"/>
  <c r="N261"/>
  <c r="N265" s="1"/>
  <c r="C265"/>
  <c r="C264"/>
  <c r="N270"/>
  <c r="N274"/>
  <c r="N310" s="1"/>
  <c r="N278"/>
  <c r="N282"/>
  <c r="N286"/>
  <c r="N290"/>
  <c r="N294"/>
  <c r="N298"/>
  <c r="N302"/>
  <c r="N306"/>
  <c r="N271"/>
  <c r="N275"/>
  <c r="N279"/>
  <c r="N283"/>
  <c r="N287"/>
  <c r="N291"/>
  <c r="N295"/>
  <c r="N299"/>
  <c r="N303"/>
  <c r="N307"/>
  <c r="N304"/>
  <c r="D310"/>
  <c r="E310"/>
  <c r="F310"/>
  <c r="G310"/>
  <c r="H310"/>
  <c r="I310"/>
  <c r="J310"/>
  <c r="K310"/>
  <c r="L310"/>
  <c r="M310"/>
  <c r="D311"/>
  <c r="E311"/>
  <c r="F311"/>
  <c r="G311"/>
  <c r="H311"/>
  <c r="I311"/>
  <c r="J311"/>
  <c r="K311"/>
  <c r="L311"/>
  <c r="M311"/>
  <c r="C311"/>
  <c r="C310"/>
  <c r="C255"/>
  <c r="C315" s="1"/>
  <c r="D255"/>
  <c r="D315" s="1"/>
  <c r="F7" i="54" s="1"/>
  <c r="E255" i="55"/>
  <c r="E315" s="1"/>
  <c r="F8" i="54" s="1"/>
  <c r="F255" i="55"/>
  <c r="F315" s="1"/>
  <c r="F9" i="54" s="1"/>
  <c r="G255" i="55"/>
  <c r="G315" s="1"/>
  <c r="H255"/>
  <c r="H315" s="1"/>
  <c r="F13" i="54" s="1"/>
  <c r="I255" i="55"/>
  <c r="I315" s="1"/>
  <c r="F10" i="54" s="1"/>
  <c r="J255" i="55"/>
  <c r="J315" s="1"/>
  <c r="F14" i="54" s="1"/>
  <c r="K255" i="55"/>
  <c r="K315" s="1"/>
  <c r="F20" i="54" s="1"/>
  <c r="L255" i="55"/>
  <c r="L315" s="1"/>
  <c r="M255"/>
  <c r="M315" s="1"/>
  <c r="B26" i="56" s="1"/>
  <c r="D256" i="55"/>
  <c r="E256"/>
  <c r="F256"/>
  <c r="F316" s="1"/>
  <c r="G9" i="54" s="1"/>
  <c r="G256" i="55"/>
  <c r="G316" s="1"/>
  <c r="G12" i="54" s="1"/>
  <c r="H256" i="55"/>
  <c r="H316" s="1"/>
  <c r="G13" i="54" s="1"/>
  <c r="I256" i="55"/>
  <c r="I316" s="1"/>
  <c r="G10" i="54" s="1"/>
  <c r="J256" i="55"/>
  <c r="J316" s="1"/>
  <c r="G14" i="54" s="1"/>
  <c r="K256" i="55"/>
  <c r="K316" s="1"/>
  <c r="L256"/>
  <c r="L316" s="1"/>
  <c r="M256"/>
  <c r="M316" s="1"/>
  <c r="C256"/>
  <c r="C316" s="1"/>
  <c r="G6" i="54" s="1"/>
  <c r="N143" i="55"/>
  <c r="N144"/>
  <c r="N147"/>
  <c r="N148"/>
  <c r="N151"/>
  <c r="N152"/>
  <c r="N155"/>
  <c r="N156"/>
  <c r="N159"/>
  <c r="N160"/>
  <c r="N163"/>
  <c r="N164"/>
  <c r="N167"/>
  <c r="N168"/>
  <c r="N171"/>
  <c r="N172"/>
  <c r="N175"/>
  <c r="N176"/>
  <c r="N179"/>
  <c r="N180"/>
  <c r="N183"/>
  <c r="N184"/>
  <c r="N187"/>
  <c r="N188"/>
  <c r="N191"/>
  <c r="N192"/>
  <c r="N195"/>
  <c r="N196"/>
  <c r="N199"/>
  <c r="N200"/>
  <c r="N203"/>
  <c r="N204"/>
  <c r="N207"/>
  <c r="N208"/>
  <c r="N211"/>
  <c r="N212"/>
  <c r="N215"/>
  <c r="N216"/>
  <c r="N219"/>
  <c r="N220"/>
  <c r="N223"/>
  <c r="N224"/>
  <c r="N227"/>
  <c r="N228"/>
  <c r="N230"/>
  <c r="N231"/>
  <c r="N232"/>
  <c r="N234"/>
  <c r="N235"/>
  <c r="N236"/>
  <c r="N239"/>
  <c r="N240"/>
  <c r="N243"/>
  <c r="N244"/>
  <c r="N247"/>
  <c r="N248"/>
  <c r="N251"/>
  <c r="N252"/>
  <c r="N305"/>
  <c r="N140"/>
  <c r="N139"/>
  <c r="N136"/>
  <c r="N135"/>
  <c r="N132"/>
  <c r="N131"/>
  <c r="N128"/>
  <c r="N127"/>
  <c r="N124"/>
  <c r="N123"/>
  <c r="N120"/>
  <c r="N119"/>
  <c r="N255" s="1"/>
  <c r="D103"/>
  <c r="E103"/>
  <c r="F103"/>
  <c r="G103"/>
  <c r="H103"/>
  <c r="I103"/>
  <c r="J103"/>
  <c r="K103"/>
  <c r="D104"/>
  <c r="E104"/>
  <c r="F104"/>
  <c r="G104"/>
  <c r="H104"/>
  <c r="I104"/>
  <c r="J104"/>
  <c r="K104"/>
  <c r="C104"/>
  <c r="C103"/>
  <c r="L100"/>
  <c r="L99"/>
  <c r="L96"/>
  <c r="L95"/>
  <c r="L92"/>
  <c r="L104" s="1"/>
  <c r="L91"/>
  <c r="L103" s="1"/>
  <c r="D85"/>
  <c r="D86"/>
  <c r="C86"/>
  <c r="L86" s="1"/>
  <c r="C85"/>
  <c r="L85" s="1"/>
  <c r="L82"/>
  <c r="L81"/>
  <c r="D75"/>
  <c r="D108" s="1"/>
  <c r="E75"/>
  <c r="E108" s="1"/>
  <c r="B10" i="54" s="1"/>
  <c r="F75" i="55"/>
  <c r="F108" s="1"/>
  <c r="B9" i="54" s="1"/>
  <c r="G75" i="55"/>
  <c r="G108" s="1"/>
  <c r="B13" i="54" s="1"/>
  <c r="H75" i="55"/>
  <c r="H108" s="1"/>
  <c r="I75"/>
  <c r="I108" s="1"/>
  <c r="B12" i="54" s="1"/>
  <c r="J75" i="55"/>
  <c r="J108" s="1"/>
  <c r="K75"/>
  <c r="K108" s="1"/>
  <c r="E76"/>
  <c r="E109" s="1"/>
  <c r="C10" i="54" s="1"/>
  <c r="F76" i="55"/>
  <c r="F109" s="1"/>
  <c r="C9" i="54" s="1"/>
  <c r="G76" i="55"/>
  <c r="G109" s="1"/>
  <c r="C13" i="54" s="1"/>
  <c r="H76" i="55"/>
  <c r="H109" s="1"/>
  <c r="I76"/>
  <c r="I109" s="1"/>
  <c r="C12" i="54" s="1"/>
  <c r="C15" s="1"/>
  <c r="J76" i="55"/>
  <c r="J109" s="1"/>
  <c r="K76"/>
  <c r="K109" s="1"/>
  <c r="D76"/>
  <c r="D109" s="1"/>
  <c r="C7" i="54" s="1"/>
  <c r="C76" i="55"/>
  <c r="C109" s="1"/>
  <c r="C8" i="54" s="1"/>
  <c r="C75" i="55"/>
  <c r="M75" s="1"/>
  <c r="L71"/>
  <c r="L70"/>
  <c r="L67"/>
  <c r="L66"/>
  <c r="L63"/>
  <c r="L62"/>
  <c r="L59"/>
  <c r="L58"/>
  <c r="L55"/>
  <c r="L54"/>
  <c r="L51"/>
  <c r="L50"/>
  <c r="L47"/>
  <c r="L46"/>
  <c r="L43"/>
  <c r="L42"/>
  <c r="L39"/>
  <c r="L38"/>
  <c r="L35"/>
  <c r="L34"/>
  <c r="L31"/>
  <c r="L30"/>
  <c r="L23"/>
  <c r="L22"/>
  <c r="L15"/>
  <c r="L14"/>
  <c r="L11"/>
  <c r="L10"/>
  <c r="L7"/>
  <c r="L76" s="1"/>
  <c r="L109" s="1"/>
  <c r="L6"/>
  <c r="L75"/>
  <c r="L108" s="1"/>
  <c r="F23" i="50"/>
  <c r="C10" i="56"/>
  <c r="C12"/>
  <c r="B14"/>
  <c r="C14" s="1"/>
  <c r="C22"/>
  <c r="B23"/>
  <c r="C23"/>
  <c r="C24"/>
  <c r="D10"/>
  <c r="D12"/>
  <c r="D21"/>
  <c r="D23"/>
  <c r="D24"/>
  <c r="E9"/>
  <c r="E10"/>
  <c r="E12"/>
  <c r="E23"/>
  <c r="E24"/>
  <c r="F9"/>
  <c r="F10"/>
  <c r="F12"/>
  <c r="F21"/>
  <c r="F22"/>
  <c r="F23"/>
  <c r="F24"/>
  <c r="G10"/>
  <c r="G12"/>
  <c r="G22"/>
  <c r="G23"/>
  <c r="G24"/>
  <c r="H9"/>
  <c r="H10"/>
  <c r="H12"/>
  <c r="H23"/>
  <c r="I9"/>
  <c r="I10"/>
  <c r="I12"/>
  <c r="I22"/>
  <c r="I23"/>
  <c r="I24"/>
  <c r="J10"/>
  <c r="J12"/>
  <c r="J22"/>
  <c r="J23"/>
  <c r="J24"/>
  <c r="K9"/>
  <c r="K10"/>
  <c r="K12"/>
  <c r="K22"/>
  <c r="K23"/>
  <c r="K24"/>
  <c r="L10"/>
  <c r="L12"/>
  <c r="L23"/>
  <c r="L24"/>
  <c r="M10"/>
  <c r="M12"/>
  <c r="M23"/>
  <c r="N9"/>
  <c r="N10"/>
  <c r="N23"/>
  <c r="B18" i="8"/>
  <c r="B23"/>
  <c r="B27"/>
  <c r="B22"/>
  <c r="B30"/>
  <c r="B11" i="56"/>
  <c r="B22"/>
  <c r="B24"/>
  <c r="B27" i="46"/>
  <c r="B15" i="54"/>
  <c r="B18"/>
  <c r="N114" i="55"/>
  <c r="L17"/>
  <c r="F19" i="54"/>
  <c r="B18" i="46"/>
  <c r="Q18" s="1"/>
  <c r="B19"/>
  <c r="Q19" s="1"/>
  <c r="B20"/>
  <c r="Q20" s="1"/>
  <c r="B21"/>
  <c r="Q21" s="1"/>
  <c r="B22"/>
  <c r="Q22" s="1"/>
  <c r="B23"/>
  <c r="Q23" s="1"/>
  <c r="B25"/>
  <c r="Q25" s="1"/>
  <c r="B26"/>
  <c r="Q26" s="1"/>
  <c r="E29"/>
  <c r="H29"/>
  <c r="K29"/>
  <c r="N29"/>
  <c r="B8"/>
  <c r="Q8" s="1"/>
  <c r="H13"/>
  <c r="K13"/>
  <c r="N13"/>
  <c r="B6" i="8"/>
  <c r="J24" i="53"/>
  <c r="K24"/>
  <c r="I17"/>
  <c r="I24" s="1"/>
  <c r="D14" i="51"/>
  <c r="D89"/>
  <c r="D85"/>
  <c r="K22" i="21"/>
  <c r="J22"/>
  <c r="K24"/>
  <c r="J24"/>
  <c r="B20"/>
  <c r="B23"/>
  <c r="J23"/>
  <c r="K20"/>
  <c r="B8"/>
  <c r="H8" s="1"/>
  <c r="H10"/>
  <c r="J10"/>
  <c r="K8"/>
  <c r="K10"/>
  <c r="K16"/>
  <c r="C23"/>
  <c r="C8"/>
  <c r="C10"/>
  <c r="B14"/>
  <c r="C14" s="1"/>
  <c r="C16" s="1"/>
  <c r="D20"/>
  <c r="D8"/>
  <c r="D10"/>
  <c r="E23"/>
  <c r="E8"/>
  <c r="E10"/>
  <c r="F20"/>
  <c r="F8"/>
  <c r="F10"/>
  <c r="G23"/>
  <c r="G8"/>
  <c r="G10"/>
  <c r="I23"/>
  <c r="I8"/>
  <c r="I10"/>
  <c r="L20"/>
  <c r="L8"/>
  <c r="L10"/>
  <c r="L16" s="1"/>
  <c r="M20"/>
  <c r="M8"/>
  <c r="M10"/>
  <c r="N20"/>
  <c r="N25"/>
  <c r="N23"/>
  <c r="N8"/>
  <c r="N10"/>
  <c r="N16"/>
  <c r="B85" i="51"/>
  <c r="B87"/>
  <c r="B89" s="1"/>
  <c r="D67"/>
  <c r="D71"/>
  <c r="D74"/>
  <c r="B67"/>
  <c r="B71"/>
  <c r="B74"/>
  <c r="B77"/>
  <c r="D48"/>
  <c r="D52"/>
  <c r="D55"/>
  <c r="B48"/>
  <c r="B52"/>
  <c r="B55"/>
  <c r="D33"/>
  <c r="D29"/>
  <c r="B29"/>
  <c r="B33"/>
  <c r="B36"/>
  <c r="D36"/>
  <c r="D10"/>
  <c r="D20" s="1"/>
  <c r="B14"/>
  <c r="I24" i="21"/>
  <c r="G24"/>
  <c r="F24"/>
  <c r="E24"/>
  <c r="D24"/>
  <c r="C24"/>
  <c r="L24"/>
  <c r="C56"/>
  <c r="D38"/>
  <c r="E38"/>
  <c r="F39"/>
  <c r="H38"/>
  <c r="I38"/>
  <c r="J38"/>
  <c r="K38"/>
  <c r="L38"/>
  <c r="M38"/>
  <c r="N38"/>
  <c r="C38"/>
  <c r="G22"/>
  <c r="I22"/>
  <c r="F22"/>
  <c r="C22"/>
  <c r="F21"/>
  <c r="D21"/>
  <c r="E9"/>
  <c r="D56"/>
  <c r="F56"/>
  <c r="I56"/>
  <c r="K56"/>
  <c r="M56"/>
  <c r="C74"/>
  <c r="E74"/>
  <c r="G74"/>
  <c r="I74"/>
  <c r="K74"/>
  <c r="M74"/>
  <c r="C91"/>
  <c r="D91"/>
  <c r="F91"/>
  <c r="H91"/>
  <c r="J91"/>
  <c r="L91"/>
  <c r="N91"/>
  <c r="L12"/>
  <c r="E12"/>
  <c r="I12"/>
  <c r="M12"/>
  <c r="K12"/>
  <c r="J12"/>
  <c r="H12"/>
  <c r="G12"/>
  <c r="G16" s="1"/>
  <c r="F12"/>
  <c r="D12"/>
  <c r="C12"/>
  <c r="F9"/>
  <c r="F16" s="1"/>
  <c r="B24"/>
  <c r="B21"/>
  <c r="B22"/>
  <c r="B26"/>
  <c r="B11"/>
  <c r="B9"/>
  <c r="I17" i="9"/>
  <c r="I24" s="1"/>
  <c r="D17" i="3"/>
  <c r="D37" s="1"/>
  <c r="C17" i="43"/>
  <c r="B19" i="10"/>
  <c r="B15" s="1"/>
  <c r="B26"/>
  <c r="B31"/>
  <c r="B30"/>
  <c r="B11"/>
  <c r="B10"/>
  <c r="C27" i="43"/>
  <c r="C24"/>
  <c r="G49" i="40"/>
  <c r="B22" i="52"/>
  <c r="B10" i="51"/>
  <c r="B92"/>
  <c r="D17"/>
  <c r="F33" i="10"/>
  <c r="D33"/>
  <c r="D6" i="47"/>
  <c r="G33" i="10"/>
  <c r="J12" i="34"/>
  <c r="E33" i="10"/>
  <c r="C33"/>
  <c r="J8" i="35"/>
  <c r="J16"/>
  <c r="B16" i="21"/>
  <c r="B17" i="51"/>
  <c r="B20"/>
  <c r="B33" i="10"/>
  <c r="B11" i="46"/>
  <c r="Q11" s="1"/>
  <c r="C48" i="43"/>
  <c r="M76" i="55"/>
  <c r="C108"/>
  <c r="G72" i="38"/>
  <c r="C68" i="39"/>
  <c r="C69"/>
  <c r="C77" i="38"/>
  <c r="B13" i="46"/>
  <c r="C47" i="41"/>
  <c r="G37" i="40"/>
  <c r="G41" s="1"/>
  <c r="D41"/>
  <c r="B92" i="21" s="1"/>
  <c r="H92" s="1"/>
  <c r="G73" i="40"/>
  <c r="G28"/>
  <c r="D38" s="1"/>
  <c r="D42" s="1"/>
  <c r="G50" i="39"/>
  <c r="G16"/>
  <c r="D22" s="1"/>
  <c r="G62" i="38"/>
  <c r="G24"/>
  <c r="E30"/>
  <c r="E13" i="46"/>
  <c r="G38" i="21"/>
  <c r="H25" i="41"/>
  <c r="H29" s="1"/>
  <c r="E29"/>
  <c r="B40" i="21" s="1"/>
  <c r="E55" i="41"/>
  <c r="H55" s="1"/>
  <c r="H64" s="1"/>
  <c r="D47"/>
  <c r="G83" i="40"/>
  <c r="G87" s="1"/>
  <c r="D87"/>
  <c r="D84"/>
  <c r="D69" i="38"/>
  <c r="D77" s="1"/>
  <c r="G29"/>
  <c r="E37"/>
  <c r="D68"/>
  <c r="E64" i="41"/>
  <c r="G68" i="38"/>
  <c r="G76"/>
  <c r="D76"/>
  <c r="G15" i="39"/>
  <c r="D21" s="1"/>
  <c r="D247" i="49"/>
  <c r="L75" i="45"/>
  <c r="E316" i="55"/>
  <c r="G8" i="54" s="1"/>
  <c r="D316" i="55"/>
  <c r="G7" i="54" s="1"/>
  <c r="N256" i="55"/>
  <c r="N316" s="1"/>
  <c r="N315"/>
  <c r="I16" i="21"/>
  <c r="D16"/>
  <c r="J8"/>
  <c r="J16" s="1"/>
  <c r="C247" i="49"/>
  <c r="N209"/>
  <c r="N247" s="1"/>
  <c r="N96"/>
  <c r="D96" i="51"/>
  <c r="D77"/>
  <c r="D58"/>
  <c r="D65" i="21"/>
  <c r="E47" i="41"/>
  <c r="C40" i="21"/>
  <c r="I40"/>
  <c r="L40"/>
  <c r="M40"/>
  <c r="N40"/>
  <c r="H40"/>
  <c r="J40"/>
  <c r="K40"/>
  <c r="D40"/>
  <c r="E40"/>
  <c r="F40"/>
  <c r="G40"/>
  <c r="B42"/>
  <c r="B46" s="1"/>
  <c r="H47" i="41"/>
  <c r="F18" i="31"/>
  <c r="F54"/>
  <c r="F57" s="1"/>
  <c r="F59" s="1"/>
  <c r="F42" i="21"/>
  <c r="G22" i="3" l="1"/>
  <c r="R29" i="46"/>
  <c r="R31" s="1"/>
  <c r="L63" i="49"/>
  <c r="L89" s="1"/>
  <c r="C11" i="54"/>
  <c r="C19" s="1"/>
  <c r="C22" s="1"/>
  <c r="G20"/>
  <c r="N311" i="55"/>
  <c r="G15" i="54"/>
  <c r="G69" i="38"/>
  <c r="G77" s="1"/>
  <c r="H8" i="41"/>
  <c r="D57" i="39"/>
  <c r="G22"/>
  <c r="G34" s="1"/>
  <c r="E146" i="44"/>
  <c r="N7"/>
  <c r="N146" s="1"/>
  <c r="L76" i="45"/>
  <c r="G21" i="39"/>
  <c r="G33" s="1"/>
  <c r="D56"/>
  <c r="D33"/>
  <c r="B75" i="21" s="1"/>
  <c r="B57"/>
  <c r="G37" i="38"/>
  <c r="G30"/>
  <c r="G38" s="1"/>
  <c r="E38"/>
  <c r="H23" i="21"/>
  <c r="K23"/>
  <c r="D23"/>
  <c r="F23"/>
  <c r="L23"/>
  <c r="M23"/>
  <c r="B21" i="56"/>
  <c r="F12" i="54"/>
  <c r="F15" s="1"/>
  <c r="F6"/>
  <c r="F11" s="1"/>
  <c r="F22" s="1"/>
  <c r="B20" i="56"/>
  <c r="D39" i="21"/>
  <c r="D42" s="1"/>
  <c r="E39"/>
  <c r="E42" s="1"/>
  <c r="G39"/>
  <c r="G42" s="1"/>
  <c r="H39"/>
  <c r="H42" s="1"/>
  <c r="I39"/>
  <c r="I42" s="1"/>
  <c r="J39"/>
  <c r="J42" s="1"/>
  <c r="K39"/>
  <c r="K42" s="1"/>
  <c r="L39"/>
  <c r="L42" s="1"/>
  <c r="M39"/>
  <c r="M42" s="1"/>
  <c r="N39"/>
  <c r="N42" s="1"/>
  <c r="C39"/>
  <c r="C42" s="1"/>
  <c r="E56"/>
  <c r="G56"/>
  <c r="H56"/>
  <c r="J56"/>
  <c r="L56"/>
  <c r="N56"/>
  <c r="E91"/>
  <c r="G91"/>
  <c r="I91"/>
  <c r="K91"/>
  <c r="M91"/>
  <c r="B94"/>
  <c r="B98" s="1"/>
  <c r="D34" i="39"/>
  <c r="G38" i="40"/>
  <c r="G42" s="1"/>
  <c r="B39" i="51"/>
  <c r="D39"/>
  <c r="B93"/>
  <c r="B96" s="1"/>
  <c r="L92" i="21"/>
  <c r="F92"/>
  <c r="F94" s="1"/>
  <c r="E16"/>
  <c r="K25" i="9"/>
  <c r="G84" i="40"/>
  <c r="G88" s="1"/>
  <c r="D88"/>
  <c r="G57" i="39"/>
  <c r="G69" s="1"/>
  <c r="D69"/>
  <c r="J92" i="21"/>
  <c r="J94" s="1"/>
  <c r="C92"/>
  <c r="C94" s="1"/>
  <c r="E92"/>
  <c r="G92"/>
  <c r="I92"/>
  <c r="N92"/>
  <c r="N94" s="1"/>
  <c r="B8" i="56"/>
  <c r="B8" i="54"/>
  <c r="H20" i="21"/>
  <c r="J20"/>
  <c r="C20"/>
  <c r="E20"/>
  <c r="G20"/>
  <c r="I20"/>
  <c r="Q27" i="46"/>
  <c r="B25" i="21"/>
  <c r="B27" s="1"/>
  <c r="B29" s="1"/>
  <c r="B9" i="56"/>
  <c r="B7" i="54"/>
  <c r="B11" s="1"/>
  <c r="B19" s="1"/>
  <c r="B22" s="1"/>
  <c r="D74" i="21"/>
  <c r="F74"/>
  <c r="H74"/>
  <c r="J74"/>
  <c r="L74"/>
  <c r="N74"/>
  <c r="L94"/>
  <c r="H94"/>
  <c r="B58" i="51"/>
  <c r="M16" i="21"/>
  <c r="M92"/>
  <c r="D92"/>
  <c r="D94" s="1"/>
  <c r="K92"/>
  <c r="G11" i="54"/>
  <c r="H46" i="41"/>
  <c r="K26" i="9"/>
  <c r="H16" i="41"/>
  <c r="E26" s="1"/>
  <c r="H16" i="21"/>
  <c r="B16" i="56"/>
  <c r="C46" i="41"/>
  <c r="E16"/>
  <c r="N208" i="49"/>
  <c r="N246" s="1"/>
  <c r="I46" i="21"/>
  <c r="I47" s="1"/>
  <c r="I49" s="1"/>
  <c r="N46"/>
  <c r="N47" s="1"/>
  <c r="N49" s="1"/>
  <c r="F46"/>
  <c r="F47" s="1"/>
  <c r="F49" s="1"/>
  <c r="C46"/>
  <c r="C47" s="1"/>
  <c r="L46"/>
  <c r="L47" s="1"/>
  <c r="L49" s="1"/>
  <c r="B47"/>
  <c r="B49" s="1"/>
  <c r="M46"/>
  <c r="M47" s="1"/>
  <c r="G46"/>
  <c r="G47" s="1"/>
  <c r="G49" s="1"/>
  <c r="E46"/>
  <c r="E47" s="1"/>
  <c r="E49" s="1"/>
  <c r="D46"/>
  <c r="D47" s="1"/>
  <c r="D49" s="1"/>
  <c r="K46"/>
  <c r="K47" s="1"/>
  <c r="J46"/>
  <c r="J47" s="1"/>
  <c r="H46"/>
  <c r="H47" s="1"/>
  <c r="H49" s="1"/>
  <c r="Q13" i="46"/>
  <c r="Q15" s="1"/>
  <c r="Q29"/>
  <c r="Q31" s="1"/>
  <c r="G22" i="54"/>
  <c r="M49" i="21"/>
  <c r="K49"/>
  <c r="J49"/>
  <c r="N98"/>
  <c r="N99" s="1"/>
  <c r="N101" s="1"/>
  <c r="L98"/>
  <c r="L99" s="1"/>
  <c r="L101" s="1"/>
  <c r="J98"/>
  <c r="J99" s="1"/>
  <c r="J101" s="1"/>
  <c r="H98"/>
  <c r="H99" s="1"/>
  <c r="H101" s="1"/>
  <c r="F98"/>
  <c r="F99" s="1"/>
  <c r="F101" s="1"/>
  <c r="B29" i="46"/>
  <c r="B25" i="56"/>
  <c r="B27" s="1"/>
  <c r="B29" s="1"/>
  <c r="C98" i="21" l="1"/>
  <c r="C99" s="1"/>
  <c r="C101" s="1"/>
  <c r="G98"/>
  <c r="G99" s="1"/>
  <c r="K98"/>
  <c r="K99" s="1"/>
  <c r="B99"/>
  <c r="B101" s="1"/>
  <c r="I98"/>
  <c r="I99" s="1"/>
  <c r="D98"/>
  <c r="D99" s="1"/>
  <c r="D101" s="1"/>
  <c r="E98"/>
  <c r="E99" s="1"/>
  <c r="M98"/>
  <c r="M99" s="1"/>
  <c r="J57"/>
  <c r="C57"/>
  <c r="E57"/>
  <c r="G57"/>
  <c r="I57"/>
  <c r="N57"/>
  <c r="H57"/>
  <c r="F57"/>
  <c r="L57"/>
  <c r="B59"/>
  <c r="B63" s="1"/>
  <c r="K57"/>
  <c r="D57"/>
  <c r="M57"/>
  <c r="H75"/>
  <c r="K75"/>
  <c r="K77" s="1"/>
  <c r="D75"/>
  <c r="F75"/>
  <c r="L75"/>
  <c r="M75"/>
  <c r="M77" s="1"/>
  <c r="C75"/>
  <c r="C77" s="1"/>
  <c r="E75"/>
  <c r="E77" s="1"/>
  <c r="I75"/>
  <c r="I77" s="1"/>
  <c r="N75"/>
  <c r="B77"/>
  <c r="B81" s="1"/>
  <c r="J75"/>
  <c r="G75"/>
  <c r="G77" s="1"/>
  <c r="L77"/>
  <c r="H77"/>
  <c r="D77"/>
  <c r="K94"/>
  <c r="K101" s="1"/>
  <c r="G94"/>
  <c r="G101" s="1"/>
  <c r="N59"/>
  <c r="J59"/>
  <c r="G59"/>
  <c r="H26" i="41"/>
  <c r="H30" s="1"/>
  <c r="E56"/>
  <c r="E30"/>
  <c r="D8" i="56"/>
  <c r="D16" s="1"/>
  <c r="H8"/>
  <c r="H16" s="1"/>
  <c r="C8"/>
  <c r="C16" s="1"/>
  <c r="E8"/>
  <c r="E16" s="1"/>
  <c r="F8"/>
  <c r="F16" s="1"/>
  <c r="G8"/>
  <c r="G16" s="1"/>
  <c r="J8"/>
  <c r="J16" s="1"/>
  <c r="L8"/>
  <c r="L16" s="1"/>
  <c r="N8"/>
  <c r="N16" s="1"/>
  <c r="M8"/>
  <c r="M16" s="1"/>
  <c r="I8"/>
  <c r="I16" s="1"/>
  <c r="K8"/>
  <c r="K16" s="1"/>
  <c r="D20"/>
  <c r="D27" s="1"/>
  <c r="E20"/>
  <c r="E27" s="1"/>
  <c r="E29" s="1"/>
  <c r="F20"/>
  <c r="F27" s="1"/>
  <c r="F29" s="1"/>
  <c r="C20"/>
  <c r="C27" s="1"/>
  <c r="G20"/>
  <c r="G27" s="1"/>
  <c r="H20"/>
  <c r="H27" s="1"/>
  <c r="H29" s="1"/>
  <c r="J20"/>
  <c r="J27" s="1"/>
  <c r="K20"/>
  <c r="K27" s="1"/>
  <c r="K29" s="1"/>
  <c r="L20"/>
  <c r="L27" s="1"/>
  <c r="N20"/>
  <c r="N27" s="1"/>
  <c r="M20"/>
  <c r="M27" s="1"/>
  <c r="I20"/>
  <c r="I27" s="1"/>
  <c r="G56" i="39"/>
  <c r="G68" s="1"/>
  <c r="D68"/>
  <c r="N77" i="21"/>
  <c r="J77"/>
  <c r="F77"/>
  <c r="M94"/>
  <c r="M101" s="1"/>
  <c r="I94"/>
  <c r="I101" s="1"/>
  <c r="E94"/>
  <c r="E101" s="1"/>
  <c r="L59"/>
  <c r="H59"/>
  <c r="E59"/>
  <c r="C49"/>
  <c r="C50"/>
  <c r="D50" s="1"/>
  <c r="E50" s="1"/>
  <c r="F50" s="1"/>
  <c r="G50" s="1"/>
  <c r="H50" s="1"/>
  <c r="I50" s="1"/>
  <c r="J50" s="1"/>
  <c r="K50" s="1"/>
  <c r="L50" s="1"/>
  <c r="M50" s="1"/>
  <c r="N50" s="1"/>
  <c r="C31" i="56" l="1"/>
  <c r="D31" s="1"/>
  <c r="E31" s="1"/>
  <c r="F31" s="1"/>
  <c r="G31" s="1"/>
  <c r="H31" s="1"/>
  <c r="I31" s="1"/>
  <c r="J31" s="1"/>
  <c r="K31" s="1"/>
  <c r="L31" s="1"/>
  <c r="M31" s="1"/>
  <c r="N31" s="1"/>
  <c r="C29"/>
  <c r="H56" i="41"/>
  <c r="H65" s="1"/>
  <c r="E65"/>
  <c r="M59" i="21"/>
  <c r="M26"/>
  <c r="M27" s="1"/>
  <c r="M29" s="1"/>
  <c r="K59"/>
  <c r="K26"/>
  <c r="K27" s="1"/>
  <c r="K29" s="1"/>
  <c r="I26"/>
  <c r="I27" s="1"/>
  <c r="I29" s="1"/>
  <c r="I59"/>
  <c r="I29" i="56"/>
  <c r="N29"/>
  <c r="J29"/>
  <c r="D29"/>
  <c r="L26" i="21"/>
  <c r="L27" s="1"/>
  <c r="L29" s="1"/>
  <c r="H26"/>
  <c r="H27" s="1"/>
  <c r="H29" s="1"/>
  <c r="E26"/>
  <c r="E27" s="1"/>
  <c r="E29" s="1"/>
  <c r="J26"/>
  <c r="J27" s="1"/>
  <c r="J29" s="1"/>
  <c r="C103"/>
  <c r="D103" s="1"/>
  <c r="E103" s="1"/>
  <c r="F103" s="1"/>
  <c r="G103" s="1"/>
  <c r="H103" s="1"/>
  <c r="I103" s="1"/>
  <c r="J103" s="1"/>
  <c r="K103" s="1"/>
  <c r="L103" s="1"/>
  <c r="M103" s="1"/>
  <c r="N103" s="1"/>
  <c r="E81"/>
  <c r="E82" s="1"/>
  <c r="E84" s="1"/>
  <c r="B82"/>
  <c r="B84" s="1"/>
  <c r="F81"/>
  <c r="F82" s="1"/>
  <c r="F84" s="1"/>
  <c r="H81"/>
  <c r="H82" s="1"/>
  <c r="H84" s="1"/>
  <c r="I81"/>
  <c r="I82" s="1"/>
  <c r="I84" s="1"/>
  <c r="J81"/>
  <c r="J82" s="1"/>
  <c r="J84" s="1"/>
  <c r="L81"/>
  <c r="L82" s="1"/>
  <c r="L84" s="1"/>
  <c r="G81"/>
  <c r="G82" s="1"/>
  <c r="G84" s="1"/>
  <c r="M81"/>
  <c r="M82" s="1"/>
  <c r="M84" s="1"/>
  <c r="N81"/>
  <c r="N82" s="1"/>
  <c r="N84" s="1"/>
  <c r="C81"/>
  <c r="C82" s="1"/>
  <c r="C84" s="1"/>
  <c r="K81"/>
  <c r="K82" s="1"/>
  <c r="K84" s="1"/>
  <c r="D81"/>
  <c r="D82" s="1"/>
  <c r="D84" s="1"/>
  <c r="C85"/>
  <c r="D85" s="1"/>
  <c r="E85" s="1"/>
  <c r="F85" s="1"/>
  <c r="G85" s="1"/>
  <c r="H85" s="1"/>
  <c r="I85" s="1"/>
  <c r="J85" s="1"/>
  <c r="K85" s="1"/>
  <c r="L85" s="1"/>
  <c r="M85" s="1"/>
  <c r="N85" s="1"/>
  <c r="D59"/>
  <c r="D67" s="1"/>
  <c r="D26"/>
  <c r="D27" s="1"/>
  <c r="D29" s="1"/>
  <c r="C63"/>
  <c r="C65" s="1"/>
  <c r="B65"/>
  <c r="B67" s="1"/>
  <c r="E63"/>
  <c r="E65" s="1"/>
  <c r="E67" s="1"/>
  <c r="K63"/>
  <c r="K65" s="1"/>
  <c r="K67" s="1"/>
  <c r="N63"/>
  <c r="N65" s="1"/>
  <c r="N67" s="1"/>
  <c r="G63"/>
  <c r="G65" s="1"/>
  <c r="I63"/>
  <c r="I65" s="1"/>
  <c r="M63"/>
  <c r="M65" s="1"/>
  <c r="H63"/>
  <c r="H65" s="1"/>
  <c r="H67" s="1"/>
  <c r="L63"/>
  <c r="L65" s="1"/>
  <c r="L67" s="1"/>
  <c r="F63"/>
  <c r="F65" s="1"/>
  <c r="J63"/>
  <c r="J65" s="1"/>
  <c r="J67" s="1"/>
  <c r="F26"/>
  <c r="F27" s="1"/>
  <c r="F29" s="1"/>
  <c r="F59"/>
  <c r="C26"/>
  <c r="C27" s="1"/>
  <c r="C59"/>
  <c r="M29" i="56"/>
  <c r="L29"/>
  <c r="G29"/>
  <c r="G67" i="21"/>
  <c r="N26"/>
  <c r="N27" s="1"/>
  <c r="N29" s="1"/>
  <c r="G26"/>
  <c r="G27" s="1"/>
  <c r="G29" s="1"/>
  <c r="C68" l="1"/>
  <c r="D68" s="1"/>
  <c r="E68" s="1"/>
  <c r="F68" s="1"/>
  <c r="G68" s="1"/>
  <c r="H68" s="1"/>
  <c r="I68" s="1"/>
  <c r="J68" s="1"/>
  <c r="K68" s="1"/>
  <c r="L68" s="1"/>
  <c r="M68" s="1"/>
  <c r="N68" s="1"/>
  <c r="C67"/>
  <c r="C29"/>
  <c r="C31"/>
  <c r="D31" s="1"/>
  <c r="E31" s="1"/>
  <c r="F31" s="1"/>
  <c r="G31" s="1"/>
  <c r="H31" s="1"/>
  <c r="I31" s="1"/>
  <c r="J31" s="1"/>
  <c r="K31" s="1"/>
  <c r="L31" s="1"/>
  <c r="M31" s="1"/>
  <c r="N31" s="1"/>
  <c r="F67"/>
  <c r="M67"/>
  <c r="I67"/>
  <c r="C13" i="46"/>
  <c r="R6"/>
  <c r="R13" s="1"/>
  <c r="R15" s="1"/>
  <c r="D5" i="43"/>
  <c r="D48" s="1"/>
  <c r="F5" l="1"/>
  <c r="G5" i="31" s="1"/>
  <c r="G9" s="1"/>
  <c r="G18" l="1"/>
  <c r="G54"/>
  <c r="G57" s="1"/>
  <c r="G59" s="1"/>
</calcChain>
</file>

<file path=xl/comments1.xml><?xml version="1.0" encoding="utf-8"?>
<comments xmlns="http://schemas.openxmlformats.org/spreadsheetml/2006/main">
  <authors>
    <author>Bugyi Polgármesteri Hivatal</author>
  </authors>
  <commentList>
    <comment ref="B24" authorId="0">
      <text>
        <r>
          <rPr>
            <b/>
            <sz val="8"/>
            <color indexed="81"/>
            <rFont val="Tahoma"/>
            <charset val="238"/>
          </rPr>
          <t>Bugyi Polgármesteri Hivatal:</t>
        </r>
        <r>
          <rPr>
            <sz val="8"/>
            <color indexed="81"/>
            <rFont val="Tahoma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<sst xmlns="http://schemas.openxmlformats.org/spreadsheetml/2006/main" count="1875" uniqueCount="546">
  <si>
    <t>adatok ezer forintban</t>
  </si>
  <si>
    <t>Összesen:</t>
  </si>
  <si>
    <t>Közvilágítás</t>
  </si>
  <si>
    <t>Önk. Ig. tevékenysége</t>
  </si>
  <si>
    <t>Könyvtár</t>
  </si>
  <si>
    <t>Hitel</t>
  </si>
  <si>
    <t>FELÚJÍTÁS</t>
  </si>
  <si>
    <t>Felújítási és felhalmozási kiadások együtt:</t>
  </si>
  <si>
    <t>Össszesen</t>
  </si>
  <si>
    <t>Működési célú bevételek összesen</t>
  </si>
  <si>
    <t>Személyi juttatások</t>
  </si>
  <si>
    <t>Működési célú kiadások összesen</t>
  </si>
  <si>
    <t>Önkormányzatok felhalmozási és tőke jell. bevételei</t>
  </si>
  <si>
    <t>Felhalmozási ÁFA visszatérülések</t>
  </si>
  <si>
    <t>Felhalmozási bevételek összesen</t>
  </si>
  <si>
    <t>Felhalmozási kiadások (ÁFA-val együtt)</t>
  </si>
  <si>
    <t>Felújítások kiadások (ÁFA-val együtt)</t>
  </si>
  <si>
    <t>Felhalmozási kiadások összesen</t>
  </si>
  <si>
    <t>Önkormányzat bevételei összesen</t>
  </si>
  <si>
    <t>Önkormányzat kiadásai összesen</t>
  </si>
  <si>
    <t>Bevételek összesen:</t>
  </si>
  <si>
    <t>Dologi kiadások</t>
  </si>
  <si>
    <t>Össz.</t>
  </si>
  <si>
    <t xml:space="preserve">                    Felújítási és felhalmozási  kiadások részletezése</t>
  </si>
  <si>
    <t>főfogl.</t>
  </si>
  <si>
    <t>részfogl.</t>
  </si>
  <si>
    <t xml:space="preserve">                  </t>
  </si>
  <si>
    <t>Önk. ktgv-i támogatása és átengedett szja</t>
  </si>
  <si>
    <t>Önkormányzatok sajátos felhalmozási és tőke bevételei</t>
  </si>
  <si>
    <t>Hosszú lejáratú hitel visszafizetse</t>
  </si>
  <si>
    <t xml:space="preserve">  Gyermekek táboroztatásának tám.</t>
  </si>
  <si>
    <t xml:space="preserve">  Gyáli Kistérség tagdíj</t>
  </si>
  <si>
    <t>Polgármesteri Hivatal</t>
  </si>
  <si>
    <t xml:space="preserve">Felj. célú támogatás </t>
  </si>
  <si>
    <t>Megnevezés:</t>
  </si>
  <si>
    <t xml:space="preserve">Január </t>
  </si>
  <si>
    <t>Február</t>
  </si>
  <si>
    <t>Március</t>
  </si>
  <si>
    <t>Április</t>
  </si>
  <si>
    <t xml:space="preserve">Május </t>
  </si>
  <si>
    <t>Június</t>
  </si>
  <si>
    <t>Július</t>
  </si>
  <si>
    <t>Bevételek</t>
  </si>
  <si>
    <t>Kiadások:</t>
  </si>
  <si>
    <t>Müködési kiadások</t>
  </si>
  <si>
    <t>Felújitási kiadások</t>
  </si>
  <si>
    <t>Tartalék</t>
  </si>
  <si>
    <t>Kiadások összesen :</t>
  </si>
  <si>
    <t>Egyenleg</t>
  </si>
  <si>
    <t xml:space="preserve">Előző  évi pénzm </t>
  </si>
  <si>
    <t>Aug.</t>
  </si>
  <si>
    <t>Szept.</t>
  </si>
  <si>
    <t>Okt.</t>
  </si>
  <si>
    <t>Nov.</t>
  </si>
  <si>
    <t>Dec.</t>
  </si>
  <si>
    <t>adatok ezer Ft-ban</t>
  </si>
  <si>
    <t>Összesen</t>
  </si>
  <si>
    <t xml:space="preserve">Önkormányzat költségvetési támogatása </t>
  </si>
  <si>
    <t xml:space="preserve">Város és községgazd. </t>
  </si>
  <si>
    <t>Napköziotthonos Óvoda</t>
  </si>
  <si>
    <t>Személyi 
juttatások</t>
  </si>
  <si>
    <t>Fin. 
Kiadás</t>
  </si>
  <si>
    <t xml:space="preserve">    - igazgatás</t>
  </si>
  <si>
    <t xml:space="preserve">    </t>
  </si>
  <si>
    <t xml:space="preserve">Munkatv. </t>
  </si>
  <si>
    <t>Közalkalmazottak</t>
  </si>
  <si>
    <t xml:space="preserve">   - közterület-felügyelő</t>
  </si>
  <si>
    <t xml:space="preserve">    - óvodai nevelés</t>
  </si>
  <si>
    <t xml:space="preserve">   - művelődési ház</t>
  </si>
  <si>
    <t xml:space="preserve">   - könyvtár</t>
  </si>
  <si>
    <t xml:space="preserve">    - település üzemeltetés</t>
  </si>
  <si>
    <t xml:space="preserve">   - mezei őrszolgálat</t>
  </si>
  <si>
    <t xml:space="preserve">Dologi kiadások </t>
  </si>
  <si>
    <t>1+....4 (5)</t>
  </si>
  <si>
    <t>A felhalmozási célú hiány finanszírozása külső forrással(hitel)</t>
  </si>
  <si>
    <t>6+..11(12)</t>
  </si>
  <si>
    <t>Értékesített tárgyi eszközök, imm.j. utáni áfa befiz</t>
  </si>
  <si>
    <t>Gyöngyölített</t>
  </si>
  <si>
    <t>Szociális étkeztetés</t>
  </si>
  <si>
    <t>BEVÉTELEK</t>
  </si>
  <si>
    <t>KIADÁSOK</t>
  </si>
  <si>
    <t>Eu-s támogatás</t>
  </si>
  <si>
    <t>Önkormányzati saját forrás</t>
  </si>
  <si>
    <t xml:space="preserve">Iparűzési adó </t>
  </si>
  <si>
    <t>mentesség összege</t>
  </si>
  <si>
    <t>kedvezmény összege</t>
  </si>
  <si>
    <t xml:space="preserve">Gépráműadó </t>
  </si>
  <si>
    <t xml:space="preserve">2. Helyi adónál, gépjárműadónál biztosított kedvezmény, mentesség összege </t>
  </si>
  <si>
    <t xml:space="preserve">   - alpolgármester</t>
  </si>
  <si>
    <t xml:space="preserve">    - polgármester</t>
  </si>
  <si>
    <t xml:space="preserve">  Nagyközségi Közalapítvány infrastruktúra fejlesztés támogatása</t>
  </si>
  <si>
    <t>Általános tartalék</t>
  </si>
  <si>
    <t>Finanszírozási bevételek összesen:</t>
  </si>
  <si>
    <t xml:space="preserve">Finanszírozási kiadások összesen: </t>
  </si>
  <si>
    <t xml:space="preserve">        - ebből működési célra igénybevett pénzmaradvány</t>
  </si>
  <si>
    <t xml:space="preserve">        - ebből felhalmozási célra igénybevett pénzmaradvány</t>
  </si>
  <si>
    <t>Előző évek pénzmaradványának igénybevételével:</t>
  </si>
  <si>
    <t xml:space="preserve">        - ebből finanszírozási kiadásra igénybevett pénzmaradvány</t>
  </si>
  <si>
    <t>Értékesített tárgyi eszközök és imm. Javak Áfa-ja</t>
  </si>
  <si>
    <t>Hosszú lejáratú hitel</t>
  </si>
  <si>
    <t>13+..19 (20)</t>
  </si>
  <si>
    <t>5. Lakosság részére lakásépítéshez, lakásfelújításhoz nyújtott kölcsönök elengedésének összege                                                                                                            0</t>
  </si>
  <si>
    <t>Munkáltatói
járulékok</t>
  </si>
  <si>
    <t>Dologi 
kiadások</t>
  </si>
  <si>
    <t>Szakfeladat megnevezése</t>
  </si>
  <si>
    <t>Szakfeladat</t>
  </si>
  <si>
    <t>Költségvetési kiadás összesen</t>
  </si>
  <si>
    <t>Intézményi
működési 
bevétel</t>
  </si>
  <si>
    <t>Költségvetési bevétel összesen</t>
  </si>
  <si>
    <t>Átvett 
pénzeszköz</t>
  </si>
  <si>
    <t>Óvodai intézményi étkeztetés</t>
  </si>
  <si>
    <t>Közművelődési Intézmény</t>
  </si>
  <si>
    <t>Központi költségvetésből származó egyéb tám.</t>
  </si>
  <si>
    <t>EU forrásból megvalósuló porjekt bevétele</t>
  </si>
  <si>
    <t>Iparűzési adó</t>
  </si>
  <si>
    <t>Idegenforgalmi adó</t>
  </si>
  <si>
    <t>Felhalmozási bevételek</t>
  </si>
  <si>
    <t>BEVÉTELEK ÖSSZESEN</t>
  </si>
  <si>
    <t>Támogatások/Átvett pénzeszközök</t>
  </si>
  <si>
    <t>Mezei őrszolgálat működéséhez</t>
  </si>
  <si>
    <t>Széchenyi téri iskola épületének értékesítése</t>
  </si>
  <si>
    <t>Dologi
kiadások</t>
  </si>
  <si>
    <t>Ált.
tartalék</t>
  </si>
  <si>
    <t>BERUHÁZÁS</t>
  </si>
  <si>
    <t>Finanszírozási műveletek</t>
  </si>
  <si>
    <t>Háziorvosi ügyeleti ellátás</t>
  </si>
  <si>
    <t>Ifjúságegészségügyi ellátás</t>
  </si>
  <si>
    <t>Család és nővédelmi gondozás</t>
  </si>
  <si>
    <t>Adó, illeték kiszabása, beszedése</t>
  </si>
  <si>
    <t>Gyermekjóléti szolg</t>
  </si>
  <si>
    <t>Bugyi Nagyközség Önkormányzata</t>
  </si>
  <si>
    <t>Településfejlesztési-ellátási és üzemeltetési szerv</t>
  </si>
  <si>
    <t>Köztisztv.</t>
  </si>
  <si>
    <t>Közcélú
 fogl</t>
  </si>
  <si>
    <t>Pénzmaradvány</t>
  </si>
  <si>
    <t xml:space="preserve">Bevételek </t>
  </si>
  <si>
    <t>Önkormányzat</t>
  </si>
  <si>
    <t>TEFÜSZ</t>
  </si>
  <si>
    <t>Polgármest.
Hivatal</t>
  </si>
  <si>
    <t>Napköziotthonos 
Óvoda</t>
  </si>
  <si>
    <t>Kiadások</t>
  </si>
  <si>
    <t>Beruházások</t>
  </si>
  <si>
    <t>Felújítások</t>
  </si>
  <si>
    <t>Finanszírozási kiadások</t>
  </si>
  <si>
    <t>Általános Tartalék</t>
  </si>
  <si>
    <t>Céltartalék</t>
  </si>
  <si>
    <t xml:space="preserve">  Értetek Veletek Alapítvány étkezési költség támogatása</t>
  </si>
  <si>
    <t>Közterület rendjének fenntartása</t>
  </si>
  <si>
    <t>Normatív
hozzájárulások</t>
  </si>
  <si>
    <t>EU 
támogatás</t>
  </si>
  <si>
    <t>Fin. 
Bevételek</t>
  </si>
  <si>
    <t>talajterhelési díj</t>
  </si>
  <si>
    <t>Civil szervezetek működési támogatása</t>
  </si>
  <si>
    <t>Pénzma-radvány</t>
  </si>
  <si>
    <t xml:space="preserve">Bugyi Nagyközség Önkormányzata </t>
  </si>
  <si>
    <t>Folyószámlahitel</t>
  </si>
  <si>
    <t>Településellátási- fejlesztési és üzemeltetési szerv</t>
  </si>
  <si>
    <t>Működési célú költségvetési többlet</t>
  </si>
  <si>
    <t>Pénzmaradvány igénybevétele a műk.  hiány fedezetére:</t>
  </si>
  <si>
    <t xml:space="preserve">Felhalmozási bevételi többlet igénybev. a műk-i hiány fin-ra: </t>
  </si>
  <si>
    <t xml:space="preserve">    - védőnői szolgálat</t>
  </si>
  <si>
    <t>Bevételek összesen</t>
  </si>
  <si>
    <t>Kiadások összesen</t>
  </si>
  <si>
    <t xml:space="preserve">                                                                            </t>
  </si>
  <si>
    <t>Cél
tartalék</t>
  </si>
  <si>
    <t>Kossuth L. utca 17. fűtés szabályozás</t>
  </si>
  <si>
    <t>Orvosi ügyelethez garázs építés</t>
  </si>
  <si>
    <t>Lakossági járdaépítések önkormányzati támogatással</t>
  </si>
  <si>
    <t>Bölcsöde épület elbontása</t>
  </si>
  <si>
    <t>Bugyi Nagyközség Önkormányzatának az európai uniós forrásból finanszírozott támogatással megvalósuló projektek bevételei és kiadásai (adatok ezer forintban)</t>
  </si>
  <si>
    <t>Kivitelezési költség</t>
  </si>
  <si>
    <t xml:space="preserve">   </t>
  </si>
  <si>
    <t>III. Finanszírozási célú bevételek és kiadások</t>
  </si>
  <si>
    <t>II. Felhalmozási célú bevételek és kiadások</t>
  </si>
  <si>
    <t>I.  Működési bevételek és kiadások</t>
  </si>
  <si>
    <t xml:space="preserve">                                                                                      </t>
  </si>
  <si>
    <t xml:space="preserve">                </t>
  </si>
  <si>
    <t>Beruházások, felújítások FAD befizetés</t>
  </si>
  <si>
    <t>21+.…25(26)</t>
  </si>
  <si>
    <t>A költségvetési hiány fin.külső forrással (folyószámlahitel)</t>
  </si>
  <si>
    <t>2013. év</t>
  </si>
  <si>
    <t>2016. év</t>
  </si>
  <si>
    <t xml:space="preserve">  -óvodapedagógusok és a nevelő munkát segítők bértámog.</t>
  </si>
  <si>
    <t xml:space="preserve">  -óvoda működési támogatás</t>
  </si>
  <si>
    <t xml:space="preserve">  -ingyenes és kedvezményes gyermekétkeztetés</t>
  </si>
  <si>
    <t xml:space="preserve">  -könyvtári, közművelődési támogatás</t>
  </si>
  <si>
    <t xml:space="preserve">Központosított támogatások </t>
  </si>
  <si>
    <t xml:space="preserve"> -üdülőhelyi feladatok támogatása</t>
  </si>
  <si>
    <t xml:space="preserve"> -lakott külterülettel kapcsolatos feladatok támogatása</t>
  </si>
  <si>
    <t>Szenyvízgyűjtése és kezelése</t>
  </si>
  <si>
    <t>TB Alaptól védőnők és iskola eü-i feladatokra, háziorvosi szolg</t>
  </si>
  <si>
    <t>Család és nővédelmi eü-i gondozás</t>
  </si>
  <si>
    <t>Szennyvízelvezetés és kezelés</t>
  </si>
  <si>
    <t>Iskolai intézményi étkeztetés</t>
  </si>
  <si>
    <t>Zöldterület kezelés(terek)</t>
  </si>
  <si>
    <t xml:space="preserve">Kivitelezési költség áfa </t>
  </si>
  <si>
    <t>1. Ellátottak térítési díjának, kártérítésének méltányossági alapon történő elengedésének összege</t>
  </si>
  <si>
    <t>3. Helyiségek, eszközök hasznosításából származó bev-ből nyújtot kedv., mentesség összege</t>
  </si>
  <si>
    <t>4. Egyéb nyújtott kedvezmény vagy kölcsön elengedésének összege</t>
  </si>
  <si>
    <t>Bessenyei Gy. Művelődési Ház és Könyvtár "IKSZT"</t>
  </si>
  <si>
    <t>Kezességvállalásból fennálló kötelezettség</t>
  </si>
  <si>
    <t>Bugyi Viziközmű-társulat hitele utáni készfizető kezesség</t>
  </si>
  <si>
    <t>Felhalmozási célú költségvetési hiány</t>
  </si>
  <si>
    <t>Támogatásértékű felhalmozási célú pénzeszköz átvétel</t>
  </si>
  <si>
    <t>Támogatásért. felhalmozási célú pénzeszközátadás</t>
  </si>
  <si>
    <t>Közhalatmi bevételek</t>
  </si>
  <si>
    <t>Kötelező feladatok</t>
  </si>
  <si>
    <t>Kötelező feldatok</t>
  </si>
  <si>
    <t>Önként vállalt feladat</t>
  </si>
  <si>
    <t>Önként vállalt feladatok</t>
  </si>
  <si>
    <t>KEOP-2.2.3/A/09-11-2011-0006 Alsónémedi-Bugyi-Kakucs üzemelő sérülékeny vízbázisok diag. vizsgálata</t>
  </si>
  <si>
    <t>Széchenyi tér 10. lakás felújítása</t>
  </si>
  <si>
    <t>Polgármesteri Hivatal fedett 
kerékpártároló</t>
  </si>
  <si>
    <t>Széchenyi tér 10 szám alatti ing csere</t>
  </si>
  <si>
    <t>Széchenyi tér 10 szám alatti lakás csere</t>
  </si>
  <si>
    <t>Államigazgatási feladat</t>
  </si>
  <si>
    <t>Bugyi Nagyközség Önkormányzatának a Stabilitási törvény 3. § (1) bekezdése szerinti 
adósságot keletkeztető ügyletekből és
kezességvállalásból fennálló kötelezettségei</t>
  </si>
  <si>
    <t>Kezességvállalás időpontja</t>
  </si>
  <si>
    <t>Kezességvállalás érvényesíthetősége</t>
  </si>
  <si>
    <t>Kezességvállalás összege.</t>
  </si>
  <si>
    <t>Közhatalmi bevételek</t>
  </si>
  <si>
    <t>Bessenyei Gy. Műv Ház és
Könyvtár "IKSZT"</t>
  </si>
  <si>
    <t>*A fejlesztési célokhoz a Stabilitási tv. 3. § (1) bekezdése szerinti adósságot keletkeztető ügylet megkötése válhat szükségessé</t>
  </si>
  <si>
    <t>Az önkormányzat saját bevételének minősül</t>
  </si>
  <si>
    <t>II. A Stabilitási törvény 45. § (1) bekezdése alapján kiadott felhatalmazás szerint a 353/2011. (XII.30.) korm rendelet szerinti 
saját bevétel</t>
  </si>
  <si>
    <t xml:space="preserve">                           a helyi adóból származó bevétel,</t>
  </si>
  <si>
    <t xml:space="preserve">                           az osztalék, a koncessziós díj és a hozambevétel,</t>
  </si>
  <si>
    <t xml:space="preserve">                           bírság-, pótlék- és díjbevétel, valamint</t>
  </si>
  <si>
    <t xml:space="preserve">                          a kezességvállalással kapcsolatos megtérülés.</t>
  </si>
  <si>
    <t xml:space="preserve">                           az önk. vagyon és az önk.megillető vagyoni ér. jog ért.és haszn.származó bevétel,</t>
  </si>
  <si>
    <t xml:space="preserve">                           a tárgyi eszköz és az immat.jószág, részvény, részes. vállalat ért. vagy privatizáció bev.,</t>
  </si>
  <si>
    <t>Iskolai int.étkeztetés</t>
  </si>
  <si>
    <t>MVH Területalapú támogatás</t>
  </si>
  <si>
    <t>Bugyi Nagyközség Polgármesteri Hivatala</t>
  </si>
  <si>
    <t>Működési bevételek összesen</t>
  </si>
  <si>
    <t>Irányító szervtől kapott támgoatás</t>
  </si>
  <si>
    <t>Költségvetési bevételek összesen</t>
  </si>
  <si>
    <t>Működési kiadások összesen</t>
  </si>
  <si>
    <t>Felújítások áfával</t>
  </si>
  <si>
    <t>Felhalmozási kiadások összesen:</t>
  </si>
  <si>
    <t>Lekötött betét feloldása</t>
  </si>
  <si>
    <t>Bevételek mindösszesen</t>
  </si>
  <si>
    <t>Kiadások mindösszesen.</t>
  </si>
  <si>
    <t>Hitelek, kölcsönök törlesztése</t>
  </si>
  <si>
    <t>Bessenyei György Művelődési Ház és Könyvtár "IKSZT"</t>
  </si>
  <si>
    <t>Bugyi Nagyk. Önk. Településfejl.-ellátási és üz. Szerv</t>
  </si>
  <si>
    <t>Költségvetési kiadások összesen.</t>
  </si>
  <si>
    <t>Költségvetési hiány belső finanszírozására 
szolgáló pénzf. nélküli bevétel (pénzmar.)</t>
  </si>
  <si>
    <t>2631/2011</t>
  </si>
  <si>
    <t>Szerződés iktató száma</t>
  </si>
  <si>
    <t>Az önkormányzat saját bevételének 50 %-a</t>
  </si>
  <si>
    <t>Kivett terület értékesítése</t>
  </si>
  <si>
    <t>Alsónémedi-Bugyi-Örkény-Kakucs
üzemelő sérülékeny vízbázisok diag vizsg</t>
  </si>
  <si>
    <t>Költségvetési szerv</t>
  </si>
  <si>
    <t>Közfoglalkoztatottak száma</t>
  </si>
  <si>
    <t xml:space="preserve">  Bugyelláris Egyesület Tájház működtetésének támogatása</t>
  </si>
  <si>
    <t>Bugyi Nagyközség Önkormányzatának és az általa irányított költségvetési szervek 2014. évi bevételei és kiadásai (adatok ezer forintban)</t>
  </si>
  <si>
    <t>Bugyi Nagyközség Önkormányzatának 2014. évi bevételei (adatok ezer forintban)</t>
  </si>
  <si>
    <t>Bugyi Nagyközség Önkormányzatának 2014. évi  bevételeinek részletezése (adatok ezer forintban)</t>
  </si>
  <si>
    <t>Bugyi Nagyközség Önkormányzat 2014. évi költségvetési támogatásának kimutatása (adatok ezer forintban)</t>
  </si>
  <si>
    <t>Bugyi Nagyközség Önkormányzatának 2014. évi kiadásai (adatok ezer forintban)</t>
  </si>
  <si>
    <t xml:space="preserve"> Bugyi Nagyközség Önkormányzat 2014. évi beruházási és felújítási kiadásai (adatok ezer forintban)</t>
  </si>
  <si>
    <t>Bugyi Nagyközség Önkormányzat 2014. évi átadott pénzeszközei, támogatásai (adatok ezer forintban)</t>
  </si>
  <si>
    <t>Bugyi Nagyközség Önkormányzatának 2014. évi kötelező, önként vállalt és államigazgatási 
feladatok bevételek és kiadások részletezése (adatok ezer forintban)</t>
  </si>
  <si>
    <t>Bugyi Nagyközségi Önkormányzat működési és felhalmozási célú bevételek és kiadások előirányzata 2014. évben (adatok ezer forintban)</t>
  </si>
  <si>
    <t>Bugyi Nagyközség Önkormányzatának 2014. évi közvetett támogatásai (adatok ezer forintban)</t>
  </si>
  <si>
    <t>Bugyi Nagyközség Önkormányzat 2014. évi költségvetésének  több éves kihatással járó kiadásainak részletezése                      (adatok ezer forintban)</t>
  </si>
  <si>
    <t>Bugyi Nagyközség Önkormányzat és az általa irányított költségvetési szervek 2014. évi létszámkerete költségvetési szervenkénti bontással</t>
  </si>
  <si>
    <t>Bugyi Nagyközség Önkormányzat által irányított költségvetési szervek által foglalkoztatott közfoglalkoztatottak 2014. évi létszáma 
költségvetési szervenkénti bontással</t>
  </si>
  <si>
    <t>Bugyi Nagyközségi Polgármesteri Hivatal 2014. évi  bevételeinek és kiadásainak részletezése (adatok ezer forintban)</t>
  </si>
  <si>
    <t>Bugyi Nagyközségi Polgármesteri Hivatal 2014. évi  kötelező, önként vállalt és államigazgatási bevételeinek és kiadásainak részletezése (adatok ezer forintban)</t>
  </si>
  <si>
    <t>Napköziotthonos Óvoda 2014. évi  bevételeinek és kiadásainak részletezése (adatok ezer forintban)</t>
  </si>
  <si>
    <t>Napköziotthonos Óvoda 2014. évi  kötelező, önként vállalt és államigazgatási feladataihoz kapcsolódó bevételeinek és kiadásainak részletezése (adatok ezer forintban)</t>
  </si>
  <si>
    <t>Bessenyei György Művelődési Ház és Könyvtár "IKSZT"
 2014. évi  bevételeinek és kiadásainak részletezése (adatok ezer forintban)</t>
  </si>
  <si>
    <t>Bessenyei György Művelődési Ház és Könyvtár "IKSZT"
 2014. évi  kötelező, önként vállalt és államigazgatási feladatokhoz kapcsolódó bevételeinek és kiadásainak részletezése (adatok ezer forintban)</t>
  </si>
  <si>
    <t>Településfejlesztési-ellátási és Üzemeltetési Szerv 2014. évi  bevételeinek és kiadásainak részletezése (adatok ezer forintban)</t>
  </si>
  <si>
    <t>Településfejlesztési-ellátási és Üzemeltetési Szerv 2014. évi  kötelező, önként vállalt és államigazgatási feladatok bevételeinek és kiadásainak részletezése (adatok ezer forintban)</t>
  </si>
  <si>
    <t>Bugyi Nagyközség Önkormányzat és az általa irányított költségvetési szervek 2014. évi költségvetésének előirányzat-felhasználási  ütemterve (adatok ezer forintban)</t>
  </si>
  <si>
    <t>Bugyi Nagyközség Önkormányzatának 2014. évi költségvetési mérlege
 (adatok ezer forintban)</t>
  </si>
  <si>
    <t>Egészségügyi intézmények korszerűsítése</t>
  </si>
  <si>
    <t>Tanösvény tervezése</t>
  </si>
  <si>
    <t>Pustkás T. utcai rendelő fűtésszabályozás</t>
  </si>
  <si>
    <t>Napköziotthonos konyha raktár épület színezése, kerítés lábazat jav és festése</t>
  </si>
  <si>
    <t>Ravatalozó bádogozási munkák</t>
  </si>
  <si>
    <t>Bugyi Sportegyesület görpálya beruházás</t>
  </si>
  <si>
    <t>Bugyi Nagyközségért Közalapítvány külterületen játszótér létesítése</t>
  </si>
  <si>
    <t>Bugyi Nagyközségért Közalapítvány pihenőpark kialakítása</t>
  </si>
  <si>
    <t>TEFÜSZ részére gépjármű vás(Skoda, Suzuki, Kisbusz)</t>
  </si>
  <si>
    <t>TEFÜSZ részére agregátor vás</t>
  </si>
  <si>
    <t>Sárrázók kialakítása 10 helyre</t>
  </si>
  <si>
    <t>ABC parkoló felújítása</t>
  </si>
  <si>
    <t>Közvilágítás bővítése (Munkácsy, Ürbőpuszta)</t>
  </si>
  <si>
    <t>Településközpontban csarnok tervei</t>
  </si>
  <si>
    <t>Temető kitakarítása</t>
  </si>
  <si>
    <t>Polgárm. Hivatal irattár kialakítása</t>
  </si>
  <si>
    <t>Új telkek közművestése</t>
  </si>
  <si>
    <t>Önkormányzatok működési támogatása</t>
  </si>
  <si>
    <t>Állami támogatások</t>
  </si>
  <si>
    <t>Egyes köznevelési feladatok támgoatása</t>
  </si>
  <si>
    <t>Szociális, gyermekétkeztetési feladatok támogatása</t>
  </si>
  <si>
    <t>Kulturális feladatok támogatása</t>
  </si>
  <si>
    <t>Központosított feladatok támogatása</t>
  </si>
  <si>
    <t>Bugyi Nagyközségért Közalapítvány Játóterek létesítéséhez, pihenő park kialakításához átadott visszatérítendő támogatás</t>
  </si>
  <si>
    <t>Bugyi Sportegyesület görpálya kialakításához átadott visszatérítendő támogatás</t>
  </si>
  <si>
    <t>ÁROP Hivatal szervezetfejlesztési pályázat</t>
  </si>
  <si>
    <t>Korm. 
funkció</t>
  </si>
  <si>
    <t>Kormányzati funkció 
megnevezése</t>
  </si>
  <si>
    <t>Működési 
bevételek</t>
  </si>
  <si>
    <t>Közhatalmi
bevételek</t>
  </si>
  <si>
    <t>Felhalmozási
bevételek</t>
  </si>
  <si>
    <t>Működésicélra átvett
 pénzeszk</t>
  </si>
  <si>
    <t>Felhalmozási célra átvett pénzeszközök</t>
  </si>
  <si>
    <t>Az önkormányzat általános működésének és ágazati feladatainak támogatása</t>
  </si>
  <si>
    <t xml:space="preserve">  -önkormányzat működésének támogatása</t>
  </si>
  <si>
    <t>Korm. 
Funkció</t>
  </si>
  <si>
    <t>Kormányzati funkció megnevezése</t>
  </si>
  <si>
    <t>Munkaadókat terhelő járulékok és Szoc hj. Adó</t>
  </si>
  <si>
    <t>Ellátottak pénzbeli juttatásai</t>
  </si>
  <si>
    <t>Egyéb működési célú kiadások</t>
  </si>
  <si>
    <t>Korm.
Funkció</t>
  </si>
  <si>
    <t>011130</t>
  </si>
  <si>
    <t>011220</t>
  </si>
  <si>
    <t>031030</t>
  </si>
  <si>
    <t>091110</t>
  </si>
  <si>
    <t>Óvodai nevelés, ellátás szakmai feladatai</t>
  </si>
  <si>
    <t>091140</t>
  </si>
  <si>
    <t>Óvodai nevelés, ellátás működési feladatai</t>
  </si>
  <si>
    <t>091120</t>
  </si>
  <si>
    <t>Sajátos nevelési igényű gyerekek óvodai nevelés</t>
  </si>
  <si>
    <t>096010</t>
  </si>
  <si>
    <t>Kormnyzati funkció megnevezése</t>
  </si>
  <si>
    <t>082044</t>
  </si>
  <si>
    <t>082091</t>
  </si>
  <si>
    <t>013350</t>
  </si>
  <si>
    <t>Önk-i vagyonnal való gazdálkodás</t>
  </si>
  <si>
    <t>041232</t>
  </si>
  <si>
    <t>Start munkaprogram téli közfoglalkoztatás</t>
  </si>
  <si>
    <t>041233</t>
  </si>
  <si>
    <t>Hosszabb időtartamú közfoglalkoztatás</t>
  </si>
  <si>
    <t>045160</t>
  </si>
  <si>
    <t>Közutak fenntartása</t>
  </si>
  <si>
    <t>066020</t>
  </si>
  <si>
    <t>Önk-i vagyonnal való gazd</t>
  </si>
  <si>
    <t>031060</t>
  </si>
  <si>
    <t>Bűnmegelőzés</t>
  </si>
  <si>
    <t>042120</t>
  </si>
  <si>
    <t>Mezőgazdasági támogatások</t>
  </si>
  <si>
    <t>047120</t>
  </si>
  <si>
    <t>Piac üzemeltetés</t>
  </si>
  <si>
    <t>052080</t>
  </si>
  <si>
    <t>063080</t>
  </si>
  <si>
    <t>Vízellátással kapcsolatosközmű fennt</t>
  </si>
  <si>
    <t>072111</t>
  </si>
  <si>
    <t>Háziorvosi alapellátás</t>
  </si>
  <si>
    <t>072112</t>
  </si>
  <si>
    <t>Háziorvosi ógyeleti ellátás</t>
  </si>
  <si>
    <t>072311</t>
  </si>
  <si>
    <t>Fogorvosi alapellátás</t>
  </si>
  <si>
    <t>074031</t>
  </si>
  <si>
    <t>074032</t>
  </si>
  <si>
    <t>074051</t>
  </si>
  <si>
    <t>Nem fertőző megbetegedések megelőz</t>
  </si>
  <si>
    <t>083030</t>
  </si>
  <si>
    <t>Egyéb kiadói tevékenység</t>
  </si>
  <si>
    <t>096020</t>
  </si>
  <si>
    <t>104042</t>
  </si>
  <si>
    <t>104051</t>
  </si>
  <si>
    <t>Gyermekvédelmi támogatás</t>
  </si>
  <si>
    <t>105010</t>
  </si>
  <si>
    <t>Munkanélküliek aktív korúak ellátása</t>
  </si>
  <si>
    <t>106020</t>
  </si>
  <si>
    <t>Lakáfenntartási ellátások</t>
  </si>
  <si>
    <t>107051</t>
  </si>
  <si>
    <t>107060</t>
  </si>
  <si>
    <t>Egyéb szoc. Pénzbeli és természetb. Ell</t>
  </si>
  <si>
    <t>045150</t>
  </si>
  <si>
    <t>Egyéb szárazföldi személyszáll</t>
  </si>
  <si>
    <t>064010</t>
  </si>
  <si>
    <t>066010</t>
  </si>
  <si>
    <t>900060</t>
  </si>
  <si>
    <t>900070</t>
  </si>
  <si>
    <t>084031</t>
  </si>
  <si>
    <t>084032</t>
  </si>
  <si>
    <t>Civil szervezetek programtámogatása</t>
  </si>
  <si>
    <t xml:space="preserve">  Bugyi Sportegyesület görpálya beruházás</t>
  </si>
  <si>
    <t xml:space="preserve">  Bugyi Nagyközségért Közalapítvány külterületen játszótér létesítése</t>
  </si>
  <si>
    <t xml:space="preserve">  Bugyi Sportegyesület eszközbeszerzés TAO pály</t>
  </si>
  <si>
    <t>Vízellátással kapcs. Közmű fennt</t>
  </si>
  <si>
    <t>Ön-ki vagyonnal való gazd(bérbeadás)</t>
  </si>
  <si>
    <t>018030</t>
  </si>
  <si>
    <t>Támogatási célú finansz.műveletek</t>
  </si>
  <si>
    <t>Támogatási célú finanszírozási műveletek</t>
  </si>
  <si>
    <t>Finanszírozási
bevétel</t>
  </si>
  <si>
    <t>Finanszírozási
bevételek</t>
  </si>
  <si>
    <t>Finanszírozási 
bevételek</t>
  </si>
  <si>
    <t>Támogatási célú finanszírozási műveltek</t>
  </si>
  <si>
    <t>Város és községgazdálkodás</t>
  </si>
  <si>
    <t>091220</t>
  </si>
  <si>
    <t>1-4 évf működtetési feladatok</t>
  </si>
  <si>
    <t>091250</t>
  </si>
  <si>
    <t>alapfokú műv. Okt. műk feladatok</t>
  </si>
  <si>
    <t>092120</t>
  </si>
  <si>
    <t>5-8 év, működtetési feladatok</t>
  </si>
  <si>
    <t xml:space="preserve">076090 </t>
  </si>
  <si>
    <t>Egyéb eü-i szolg támogatása</t>
  </si>
  <si>
    <t>08143</t>
  </si>
  <si>
    <t>Iskolai, diáksport tev. Támogatása</t>
  </si>
  <si>
    <t>Város és községgazd fel</t>
  </si>
  <si>
    <t>072122</t>
  </si>
  <si>
    <t>018010</t>
  </si>
  <si>
    <t>Önkormányzatok elszám. Kp.-i ktgv. Szerv</t>
  </si>
  <si>
    <t>gépjárműadó</t>
  </si>
  <si>
    <t>egyéb közhatalmi bevétel</t>
  </si>
  <si>
    <t>Működési bevételek</t>
  </si>
  <si>
    <t>Működési célú tám. Áht belülről</t>
  </si>
  <si>
    <t>Felhalmozási célú tám. Áht. Belülről</t>
  </si>
  <si>
    <t>Működési célra átvett pénzeszközök</t>
  </si>
  <si>
    <t>Finanszírozási bevételek</t>
  </si>
  <si>
    <t>Munkaadókat terhelő jár. És szoc hj adó</t>
  </si>
  <si>
    <t>Egyéb felhalmozási célú kiadások</t>
  </si>
  <si>
    <t>1, KEOP-2.2.3/A/09-11-2011-0006 Alsónémedi-Bugyi-Örkény-Kakucs üzemelő sérülékeny vízbázisok diagnosztikai vizsgálata</t>
  </si>
  <si>
    <t>2. ÁROP-3.A.2-2013-2013-0033 szervezetfejlesztés Bugyi Nagyközség Önkormányzatánál</t>
  </si>
  <si>
    <t xml:space="preserve">   - településőr</t>
  </si>
  <si>
    <t xml:space="preserve">047120 </t>
  </si>
  <si>
    <t>Piac üzemeltetése</t>
  </si>
  <si>
    <t>Ifjúság-egészségügyi gondozás</t>
  </si>
  <si>
    <t>Munkaadókat terhelő járulékok és szoc hj adó</t>
  </si>
  <si>
    <t xml:space="preserve">   - ebből: KEOP-2.2.3/A/09-11-2011-0006 Alsónémedi-Bugyi-Kakucs 
   üzemelő sérülékeny vízbázisok idagn. Vizsgálata: 21920</t>
  </si>
  <si>
    <t xml:space="preserve">  - ebből  ÁROP-3.A.2-2013-2013-0033 szervezetfejlesztés 
   Bugyi Nagyközség Önkormányzatánál: 21662</t>
  </si>
  <si>
    <t>Felhalm. célú hitel (kötvény) és kamat</t>
  </si>
  <si>
    <t>Költségvetési szerveknek átadott finanszírozás</t>
  </si>
  <si>
    <t>27+29(30)</t>
  </si>
  <si>
    <t>05+20+26(31)</t>
  </si>
  <si>
    <t>12+25+30(32)</t>
  </si>
  <si>
    <t>31-32    (33)</t>
  </si>
  <si>
    <t xml:space="preserve">  Bugyi Viziközmű-társulat hitel utáni kamatfizetés támogatása</t>
  </si>
  <si>
    <t>2 db önkormányzati telek értékesítése</t>
  </si>
  <si>
    <t>Felhalmozás-felújítás</t>
  </si>
  <si>
    <t>Arany J. u. gyalogátkelő hely kialakítása</t>
  </si>
  <si>
    <t>Normatív hozzájárulások</t>
  </si>
  <si>
    <t>Felhal.és műd. Célra átvett pénzeszk.</t>
  </si>
  <si>
    <t>Egyéb felhalmozási célcú kiad.</t>
  </si>
  <si>
    <t>Felhalmozási kiadások</t>
  </si>
  <si>
    <t>Működési bevétel</t>
  </si>
  <si>
    <t>Felhalmozási célra átvett péneszk</t>
  </si>
  <si>
    <t>Munkaadókat terhelő jár és szoc. Hj. Adó</t>
  </si>
  <si>
    <t>Ellátottak pénzbelijuttatásai</t>
  </si>
  <si>
    <t>Beruházások áfával</t>
  </si>
  <si>
    <t>Finanszírozási bevételek összesen</t>
  </si>
  <si>
    <t>Normatív állami hozzájárulások</t>
  </si>
  <si>
    <t>Egyéb működési célő kiadások</t>
  </si>
  <si>
    <t>Hitelek, kölcsönök utáni kamat</t>
  </si>
  <si>
    <t>Intézményeknek folyósított támogatás</t>
  </si>
  <si>
    <t>Bugyi Nagyközség Önkormányzatának a Stabilitási törvény 3. § (1) bekezdése szerinti 
adósságot keletkeztető ügyletekből és
kezességvállalásból fennálló kötelezettségei, valamint saját bevételek három évre várható összege</t>
  </si>
  <si>
    <t>2015. év</t>
  </si>
  <si>
    <t>2017. év</t>
  </si>
  <si>
    <t>I. A Stabilitási törvény 3. § (1) bekezdése szerinti adósságok keletkeztető ügyletek</t>
  </si>
  <si>
    <t xml:space="preserve">  - hitel, kölcsön felvétele, átvállalás</t>
  </si>
  <si>
    <t xml:space="preserve">  - hitelviszonyt megtestesítő értékpapír forgalomba hozatala</t>
  </si>
  <si>
    <t xml:space="preserve">  - váltó kibocsátása</t>
  </si>
  <si>
    <t xml:space="preserve">  - visszavásárlási köt.kikötésével megkötött adásv. Szerz</t>
  </si>
  <si>
    <t xml:space="preserve"> </t>
  </si>
  <si>
    <t xml:space="preserve">  - szerződésben kapott, halasztott fiz, részletfizetés</t>
  </si>
  <si>
    <t xml:space="preserve">  - pénzügyi lízing megkötése</t>
  </si>
  <si>
    <t>Bevételek irányító szervi támogatással korrigált összege</t>
  </si>
  <si>
    <t>Kiadások irányító szervi támogatással korrigált összege</t>
  </si>
  <si>
    <r>
      <t>Egyéb felhalmozási célú kiadások</t>
    </r>
    <r>
      <rPr>
        <sz val="8.5"/>
        <rFont val="MS Sans Serif"/>
        <family val="2"/>
        <charset val="238"/>
      </rPr>
      <t>(átadott pénzeszk)</t>
    </r>
  </si>
  <si>
    <t>Véglegesen átadott működési célú támogatások</t>
  </si>
  <si>
    <t xml:space="preserve">  Caritas 97 Bt működéséhez támogatás</t>
  </si>
  <si>
    <t xml:space="preserve">  Bugyi SE  működéséhez támogatás</t>
  </si>
  <si>
    <t xml:space="preserve">  GYURO-TEAM SE működéséhez támogatás</t>
  </si>
  <si>
    <t xml:space="preserve">  KDV 2013. évi mük. Hozzájárulás</t>
  </si>
  <si>
    <t>Véglegesen átadott felhalmozási célú támogatások</t>
  </si>
  <si>
    <t xml:space="preserve">  Rákóczi Szövetség működéséhez támgoatás</t>
  </si>
  <si>
    <t xml:space="preserve">  Határon túli pályázat (általános iskolai gyerekek táboroztatásához)</t>
  </si>
  <si>
    <t xml:space="preserve">  Amatőr Sportegyesület működéséhez támogatás</t>
  </si>
  <si>
    <r>
      <t>Egyéb működési célú kiadások</t>
    </r>
    <r>
      <rPr>
        <sz val="8.5"/>
        <rFont val="MS Sans Serif"/>
        <family val="2"/>
        <charset val="238"/>
      </rPr>
      <t>(átadott pénzeszk)</t>
    </r>
  </si>
  <si>
    <t>Visszafizetési kötelezettséggel átadott felhalmozási célú tám.</t>
  </si>
  <si>
    <t>Mindösszesen</t>
  </si>
  <si>
    <t>Államigazgatási feladatok</t>
  </si>
  <si>
    <t>Összesített költségvetési bevétel összesen</t>
  </si>
  <si>
    <t>Összesített költségvetési kiadás összesen</t>
  </si>
  <si>
    <t>Bugyi Nagyközség Önkormányzatának 2014. évi összesített kötelező, önként vállalt és államigazgatási 
feladatok bevételek és kiadások részletezése (adatok ezer forintban)</t>
  </si>
  <si>
    <t>Kötelező feladatokhoz kapcsolódó ltségvetési bevétel összesen</t>
  </si>
  <si>
    <t>Államigazgatási feladatokhoz kapcsolóód költségvetési bevétel összesen</t>
  </si>
  <si>
    <t>Önként vállalt feladatokhoz kapcsolódó költségvetési bevétel összesen</t>
  </si>
  <si>
    <t>Bugyi Nagyközség Önkormányzatának 2014. évi összesített költségvetési mérlege
 (adatok ezer forintban)</t>
  </si>
  <si>
    <t>Bugyi Nagyközség Önkormányzat és az általa irányított költségvetési szervek 2014. évi öszesített költségvetésének előirányzat-felhasználási  ütemterve (adatok ezer forintban)</t>
  </si>
  <si>
    <t>A Stabilitási törvény 45. § (1) bekezdése alapján kiadott felhatalmazás szerint a 353/2011. (XII.30.) korm rendelet szerinti 
saját bevétel 50%a : 227850</t>
  </si>
  <si>
    <r>
      <t xml:space="preserve">  </t>
    </r>
    <r>
      <rPr>
        <sz val="10"/>
        <rFont val="MS Sans Serif"/>
        <family val="2"/>
        <charset val="238"/>
      </rPr>
      <t>(2) A Stabilitási törvény hatályba lépését megelőzően vállalt kezességvállalásból eredő kötelezettségek</t>
    </r>
  </si>
  <si>
    <r>
      <t>I.</t>
    </r>
    <r>
      <rPr>
        <sz val="10"/>
        <rFont val="MS Sans Serif"/>
        <charset val="238"/>
      </rPr>
      <t xml:space="preserve">  </t>
    </r>
    <r>
      <rPr>
        <u/>
        <sz val="10"/>
        <rFont val="MS Sans Serif"/>
        <family val="2"/>
        <charset val="238"/>
      </rPr>
      <t xml:space="preserve">(1) Bugyi Nagyközség Önkormányzatának a  Stabilitási törvény szerinti adósságot keletkeztető ügyletekből és 
</t>
    </r>
    <r>
      <rPr>
        <sz val="10"/>
        <rFont val="MS Sans Serif"/>
        <family val="2"/>
        <charset val="238"/>
      </rPr>
      <t xml:space="preserve">     </t>
    </r>
    <r>
      <rPr>
        <u/>
        <sz val="10"/>
        <rFont val="MS Sans Serif"/>
        <family val="2"/>
        <charset val="238"/>
      </rPr>
      <t>kezességvállalásból fennálló kötelezettsége nincs</t>
    </r>
  </si>
  <si>
    <t>Eredeti 
ei.</t>
  </si>
  <si>
    <t>Módosított 
ei.</t>
  </si>
  <si>
    <t>Teljesítés</t>
  </si>
  <si>
    <t>Eredeti előirányzat</t>
  </si>
  <si>
    <t>Módosított előirányzat</t>
  </si>
  <si>
    <t>ell</t>
  </si>
  <si>
    <t>Önként vállalt feladatok kiadása összesen</t>
  </si>
  <si>
    <t>Államigazgatási feladatok kiadása összesen</t>
  </si>
  <si>
    <t>Eredeti 
előirányzat</t>
  </si>
  <si>
    <t>Módosított 
előirányzat</t>
  </si>
  <si>
    <t>Eredeti 
előir.</t>
  </si>
  <si>
    <t>Mód. 
Előir.</t>
  </si>
  <si>
    <t>Módosított
előirányzat</t>
  </si>
  <si>
    <t>Nem fertőző megbetegedések megelőzése</t>
  </si>
  <si>
    <t>Erdeti előirányzat összesen</t>
  </si>
  <si>
    <t>Módosított előirányzat összesen</t>
  </si>
  <si>
    <t>Eredeti ei.</t>
  </si>
  <si>
    <t>Módosított ei.</t>
  </si>
  <si>
    <t xml:space="preserve">                       Felújítási és Beruházási kiadások eredeti előirányzata összesen *</t>
  </si>
  <si>
    <t xml:space="preserve">                       Felújítási és Beruházási kiadások módosított előirányzata összesen *</t>
  </si>
  <si>
    <t>Önkormányzatok elszám. Kp.-i ktgv. Szervezeteivel</t>
  </si>
  <si>
    <t>Kötelező költségvetési bevétel összesen</t>
  </si>
  <si>
    <t>Önként vállalt feladatok költségvetési bevétel összesen</t>
  </si>
  <si>
    <t>Költségvetési bevétel mindösszesen</t>
  </si>
  <si>
    <t>Kötelező feladatok ktgv.kiadása összesen</t>
  </si>
  <si>
    <t>Önként vállalt feladatok ktgv. Kiadása összesen</t>
  </si>
  <si>
    <t>Költségvetési kiadások összesen</t>
  </si>
  <si>
    <t>Sajátos nevelési igényű gyerekek 
óvodai nevelés</t>
  </si>
  <si>
    <t>Eredeti előiránzyat</t>
  </si>
  <si>
    <t>Sajátos nevelési igényű gyerekek
 óvodai nevelés</t>
  </si>
  <si>
    <t>Felújítási kiadások</t>
  </si>
  <si>
    <t>Felhalmozási, felújítási kiadások</t>
  </si>
  <si>
    <t>Hitelek, kölcsönök törlesztése,kamata</t>
  </si>
  <si>
    <t>Térfigyelő kamera kiép.pályázati rész</t>
  </si>
  <si>
    <t>Térfigyelő kamera kiép.önerő</t>
  </si>
  <si>
    <t>Hitelek,kölcsönök törlesztése</t>
  </si>
  <si>
    <t>Önkormányzatok kiegészítő támogatása</t>
  </si>
  <si>
    <t>Önkormányzatok felhalmozási támogatásai</t>
  </si>
  <si>
    <t xml:space="preserve"> -társadalom és szociálpolitikai ellátások</t>
  </si>
  <si>
    <t xml:space="preserve"> -közszférában fogl.2014.évi bérkompenzációja</t>
  </si>
  <si>
    <t xml:space="preserve">  -e-útdíj miatti bevételkiesés támogatása</t>
  </si>
  <si>
    <t xml:space="preserve"> -térfigyelő rendszer létesítése támogatás</t>
  </si>
  <si>
    <t xml:space="preserve"> -könyvtári érdekeltségnövelő támogatás</t>
  </si>
  <si>
    <t xml:space="preserve"> -5000 fő feletti települések adósságkonszolidációja</t>
  </si>
  <si>
    <t>Felhalmozási célú támogatások</t>
  </si>
  <si>
    <t xml:space="preserve"> -közszférában fogl.2013.évi bérkompenzációja</t>
  </si>
  <si>
    <t>Önkormányzati költségvetési hiány/többlet:</t>
  </si>
  <si>
    <t>Beleznay tér 2.padlásfödém felújítás</t>
  </si>
  <si>
    <t>Napköziotth.konyha bútorzat vás.</t>
  </si>
  <si>
    <t xml:space="preserve">  Közalapítvány kamattámogatás</t>
  </si>
  <si>
    <t xml:space="preserve">  -előző évi normatív visszaigénylés</t>
  </si>
  <si>
    <t xml:space="preserve"> -Itthon vagy MO.programtámogatás</t>
  </si>
  <si>
    <t xml:space="preserve"> -kiegészítő támogatás</t>
  </si>
  <si>
    <t>IKSZT működési támogatás</t>
  </si>
  <si>
    <t>Gyermekvédelmi Erzsébet utalvány</t>
  </si>
</sst>
</file>

<file path=xl/styles.xml><?xml version="1.0" encoding="utf-8"?>
<styleSheet xmlns="http://schemas.openxmlformats.org/spreadsheetml/2006/main">
  <numFmts count="7">
    <numFmt numFmtId="6" formatCode="#,##0\ &quot;Ft&quot;;[Red]\-#,##0\ &quot;Ft&quot;"/>
    <numFmt numFmtId="42" formatCode="_-* #,##0\ &quot;Ft&quot;_-;\-* #,##0\ &quot;Ft&quot;_-;_-* &quot;-&quot;\ &quot;Ft&quot;_-;_-@_-"/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_-* #,##0\ &quot;Ft&quot;_-;\-* #,##0\ &quot;Ft&quot;_-;_-* &quot;-&quot;??\ &quot;Ft&quot;_-;_-@_-"/>
    <numFmt numFmtId="165" formatCode="#,##0\ &quot;Ft&quot;"/>
    <numFmt numFmtId="166" formatCode="#,##0\ _F_t"/>
  </numFmts>
  <fonts count="83">
    <font>
      <sz val="10"/>
      <name val="MS Sans Serif"/>
      <charset val="238"/>
    </font>
    <font>
      <b/>
      <sz val="10"/>
      <name val="MS Sans Serif"/>
      <charset val="238"/>
    </font>
    <font>
      <sz val="10"/>
      <name val="MS Sans Serif"/>
      <charset val="238"/>
    </font>
    <font>
      <sz val="8"/>
      <name val="MS Sans Serif"/>
      <charset val="238"/>
    </font>
    <font>
      <sz val="12"/>
      <name val="MS Sans Serif"/>
      <charset val="238"/>
    </font>
    <font>
      <b/>
      <sz val="12"/>
      <name val="MS Sans Serif"/>
      <charset val="238"/>
    </font>
    <font>
      <b/>
      <sz val="14"/>
      <name val="MS Sans Serif"/>
      <charset val="238"/>
    </font>
    <font>
      <b/>
      <sz val="10"/>
      <name val="MS Sans Serif"/>
      <family val="2"/>
      <charset val="238"/>
    </font>
    <font>
      <sz val="10"/>
      <name val="MS Sans Serif"/>
      <family val="2"/>
      <charset val="238"/>
    </font>
    <font>
      <b/>
      <sz val="12"/>
      <name val="MS Sans Serif"/>
      <family val="2"/>
      <charset val="238"/>
    </font>
    <font>
      <sz val="8"/>
      <name val="Times New Roman"/>
      <family val="1"/>
    </font>
    <font>
      <b/>
      <sz val="12"/>
      <name val="MS Sans Serif"/>
      <family val="2"/>
    </font>
    <font>
      <sz val="12"/>
      <name val="MS Sans Serif"/>
      <family val="2"/>
    </font>
    <font>
      <sz val="9"/>
      <name val="MS Sans Serif"/>
      <family val="2"/>
    </font>
    <font>
      <b/>
      <sz val="9"/>
      <name val="MS Sans Serif"/>
      <family val="2"/>
    </font>
    <font>
      <sz val="8.5"/>
      <name val="MS Sans Serif"/>
      <family val="2"/>
    </font>
    <font>
      <sz val="10"/>
      <name val="MS Sans Serif"/>
      <family val="2"/>
    </font>
    <font>
      <b/>
      <i/>
      <sz val="12"/>
      <name val="MS Sans Serif"/>
      <family val="2"/>
    </font>
    <font>
      <i/>
      <sz val="12"/>
      <name val="MS Sans Serif"/>
      <family val="2"/>
    </font>
    <font>
      <sz val="10"/>
      <color indexed="8"/>
      <name val="MS Sans Serif"/>
      <family val="2"/>
    </font>
    <font>
      <b/>
      <sz val="10"/>
      <color indexed="8"/>
      <name val="MS Sans Serif"/>
      <family val="2"/>
    </font>
    <font>
      <b/>
      <sz val="10"/>
      <name val="Arial"/>
      <family val="2"/>
      <charset val="238"/>
    </font>
    <font>
      <b/>
      <sz val="10"/>
      <color indexed="8"/>
      <name val="Arial CE"/>
    </font>
    <font>
      <sz val="10"/>
      <name val="Arial"/>
    </font>
    <font>
      <b/>
      <u/>
      <sz val="10"/>
      <color indexed="8"/>
      <name val="Arial CE"/>
      <family val="2"/>
    </font>
    <font>
      <u/>
      <sz val="10"/>
      <color indexed="8"/>
      <name val="Arial CE"/>
      <family val="2"/>
    </font>
    <font>
      <b/>
      <sz val="8"/>
      <color indexed="8"/>
      <name val="Arial CE"/>
    </font>
    <font>
      <sz val="8"/>
      <color indexed="8"/>
      <name val="Arial CE"/>
    </font>
    <font>
      <sz val="10"/>
      <color indexed="8"/>
      <name val="Arial CE"/>
      <family val="2"/>
    </font>
    <font>
      <b/>
      <sz val="8"/>
      <color indexed="8"/>
      <name val="Arial CE"/>
      <charset val="238"/>
    </font>
    <font>
      <sz val="9"/>
      <color indexed="8"/>
      <name val="Arial CE"/>
      <family val="2"/>
    </font>
    <font>
      <sz val="8"/>
      <color indexed="8"/>
      <name val="Arial CE"/>
      <family val="2"/>
    </font>
    <font>
      <sz val="10"/>
      <name val="Arial"/>
      <charset val="238"/>
    </font>
    <font>
      <b/>
      <sz val="10"/>
      <color indexed="8"/>
      <name val="Arial CE"/>
      <family val="2"/>
    </font>
    <font>
      <b/>
      <sz val="8"/>
      <color indexed="8"/>
      <name val="Arial CE"/>
      <family val="2"/>
    </font>
    <font>
      <sz val="12"/>
      <name val="MS Sans Serif"/>
      <family val="2"/>
      <charset val="238"/>
    </font>
    <font>
      <sz val="11"/>
      <name val="MS Sans Serif"/>
      <family val="2"/>
      <charset val="238"/>
    </font>
    <font>
      <b/>
      <sz val="8.5"/>
      <name val="MS Sans Serif"/>
      <family val="2"/>
      <charset val="238"/>
    </font>
    <font>
      <b/>
      <sz val="12"/>
      <name val="Times New Roman"/>
      <family val="1"/>
      <charset val="238"/>
    </font>
    <font>
      <b/>
      <sz val="9"/>
      <name val="MS Sans Serif"/>
      <family val="2"/>
      <charset val="238"/>
    </font>
    <font>
      <sz val="7"/>
      <name val="MS Sans Serif"/>
      <family val="2"/>
    </font>
    <font>
      <b/>
      <sz val="7"/>
      <name val="MS Sans Serif"/>
      <family val="2"/>
    </font>
    <font>
      <sz val="7"/>
      <color indexed="8"/>
      <name val="MS Sans Serif"/>
      <family val="2"/>
    </font>
    <font>
      <sz val="7"/>
      <name val="MS Sans Serif"/>
      <family val="2"/>
      <charset val="238"/>
    </font>
    <font>
      <sz val="12"/>
      <name val="Times New Roman"/>
      <family val="1"/>
      <charset val="238"/>
    </font>
    <font>
      <sz val="14"/>
      <name val="Times New Roman"/>
      <family val="1"/>
      <charset val="238"/>
    </font>
    <font>
      <i/>
      <sz val="14"/>
      <name val="Times New Roman"/>
      <family val="1"/>
      <charset val="238"/>
    </font>
    <font>
      <sz val="9"/>
      <name val="MS Sans Serif"/>
      <family val="2"/>
      <charset val="238"/>
    </font>
    <font>
      <b/>
      <u/>
      <sz val="10"/>
      <name val="MS Sans Serif"/>
      <family val="2"/>
      <charset val="238"/>
    </font>
    <font>
      <u/>
      <sz val="10"/>
      <name val="MS Sans Serif"/>
      <charset val="238"/>
    </font>
    <font>
      <b/>
      <sz val="7"/>
      <name val="MS Sans Serif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b/>
      <sz val="12"/>
      <name val="Calibri"/>
      <family val="2"/>
      <charset val="238"/>
    </font>
    <font>
      <sz val="8"/>
      <name val="Calibri"/>
      <family val="2"/>
      <charset val="238"/>
    </font>
    <font>
      <sz val="12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0"/>
      <name val="Helvetica"/>
      <family val="2"/>
    </font>
    <font>
      <sz val="12"/>
      <name val="Helvetica"/>
      <family val="2"/>
    </font>
    <font>
      <b/>
      <sz val="12"/>
      <name val="Helvetica"/>
      <family val="2"/>
    </font>
    <font>
      <b/>
      <sz val="10"/>
      <name val="Helvetica"/>
      <family val="2"/>
    </font>
    <font>
      <b/>
      <sz val="14"/>
      <name val="Helvetica"/>
      <family val="2"/>
    </font>
    <font>
      <sz val="14"/>
      <name val="Helvetica"/>
      <family val="2"/>
    </font>
    <font>
      <sz val="11"/>
      <name val="Helvetica"/>
      <family val="2"/>
    </font>
    <font>
      <b/>
      <sz val="11"/>
      <name val="Helvetica"/>
      <family val="2"/>
    </font>
    <font>
      <i/>
      <sz val="14"/>
      <name val="Helvetica"/>
      <family val="2"/>
    </font>
    <font>
      <sz val="7"/>
      <name val="MS Sans Serif"/>
      <charset val="238"/>
    </font>
    <font>
      <b/>
      <sz val="6"/>
      <name val="MS Sans Serif"/>
      <family val="2"/>
    </font>
    <font>
      <b/>
      <sz val="11"/>
      <name val="Arial"/>
      <family val="2"/>
      <charset val="238"/>
    </font>
    <font>
      <sz val="8.5"/>
      <name val="MS Sans Serif"/>
      <charset val="238"/>
    </font>
    <font>
      <sz val="6"/>
      <name val="MS Sans Serif"/>
      <family val="2"/>
    </font>
    <font>
      <sz val="8"/>
      <color indexed="81"/>
      <name val="Tahoma"/>
      <charset val="238"/>
    </font>
    <font>
      <b/>
      <sz val="8"/>
      <color indexed="81"/>
      <name val="Tahoma"/>
      <charset val="238"/>
    </font>
    <font>
      <sz val="8"/>
      <color indexed="8"/>
      <name val="Arial CE"/>
      <charset val="238"/>
    </font>
    <font>
      <sz val="8.5"/>
      <name val="MS Sans Serif"/>
      <family val="2"/>
      <charset val="238"/>
    </font>
    <font>
      <b/>
      <sz val="7"/>
      <name val="MS Sans Serif"/>
      <charset val="238"/>
    </font>
    <font>
      <sz val="10"/>
      <color indexed="8"/>
      <name val="Calibri"/>
      <family val="2"/>
      <charset val="238"/>
    </font>
    <font>
      <u/>
      <sz val="10"/>
      <name val="MS Sans Serif"/>
      <family val="2"/>
      <charset val="238"/>
    </font>
    <font>
      <b/>
      <sz val="10"/>
      <name val="Helvetica"/>
      <charset val="238"/>
    </font>
    <font>
      <b/>
      <sz val="7"/>
      <color indexed="8"/>
      <name val="MS Sans Serif"/>
      <family val="2"/>
      <charset val="238"/>
    </font>
    <font>
      <b/>
      <sz val="12"/>
      <name val="Helvetica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8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23" fillId="0" borderId="0"/>
    <xf numFmtId="0" fontId="10" fillId="0" borderId="0"/>
    <xf numFmtId="44" fontId="2" fillId="0" borderId="0" applyNumberFormat="0" applyFont="0" applyFill="0" applyBorder="0" applyAlignment="0" applyProtection="0"/>
  </cellStyleXfs>
  <cellXfs count="1464">
    <xf numFmtId="0" fontId="0" fillId="0" borderId="0" xfId="0"/>
    <xf numFmtId="0" fontId="1" fillId="0" borderId="0" xfId="0" applyFont="1"/>
    <xf numFmtId="0" fontId="5" fillId="0" borderId="0" xfId="0" applyFont="1"/>
    <xf numFmtId="0" fontId="0" fillId="0" borderId="1" xfId="0" applyBorder="1" applyAlignment="1">
      <alignment horizontal="left"/>
    </xf>
    <xf numFmtId="0" fontId="0" fillId="0" borderId="0" xfId="0" applyBorder="1"/>
    <xf numFmtId="0" fontId="1" fillId="0" borderId="0" xfId="0" applyFont="1" applyBorder="1"/>
    <xf numFmtId="0" fontId="0" fillId="0" borderId="0" xfId="0" applyBorder="1" applyAlignment="1">
      <alignment horizontal="left"/>
    </xf>
    <xf numFmtId="0" fontId="3" fillId="0" borderId="0" xfId="0" applyFont="1" applyBorder="1"/>
    <xf numFmtId="0" fontId="2" fillId="0" borderId="0" xfId="0" applyFont="1" applyBorder="1"/>
    <xf numFmtId="0" fontId="3" fillId="0" borderId="0" xfId="0" applyFont="1" applyBorder="1" applyAlignment="1">
      <alignment horizontal="left"/>
    </xf>
    <xf numFmtId="0" fontId="0" fillId="0" borderId="2" xfId="0" applyBorder="1"/>
    <xf numFmtId="0" fontId="1" fillId="0" borderId="3" xfId="0" applyFont="1" applyBorder="1"/>
    <xf numFmtId="0" fontId="1" fillId="0" borderId="2" xfId="0" applyFont="1" applyBorder="1"/>
    <xf numFmtId="0" fontId="0" fillId="0" borderId="3" xfId="0" applyBorder="1"/>
    <xf numFmtId="0" fontId="0" fillId="0" borderId="0" xfId="0" applyFill="1"/>
    <xf numFmtId="0" fontId="12" fillId="0" borderId="0" xfId="0" applyFont="1"/>
    <xf numFmtId="0" fontId="1" fillId="0" borderId="4" xfId="0" applyFont="1" applyBorder="1"/>
    <xf numFmtId="0" fontId="0" fillId="0" borderId="4" xfId="0" applyBorder="1"/>
    <xf numFmtId="0" fontId="0" fillId="0" borderId="5" xfId="0" applyBorder="1"/>
    <xf numFmtId="0" fontId="1" fillId="0" borderId="5" xfId="0" applyFont="1" applyBorder="1"/>
    <xf numFmtId="0" fontId="13" fillId="0" borderId="0" xfId="0" applyFont="1"/>
    <xf numFmtId="0" fontId="15" fillId="0" borderId="0" xfId="0" applyFont="1"/>
    <xf numFmtId="165" fontId="1" fillId="0" borderId="0" xfId="0" applyNumberFormat="1" applyFont="1" applyBorder="1"/>
    <xf numFmtId="0" fontId="2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7" fillId="0" borderId="0" xfId="0" applyFont="1" applyBorder="1" applyAlignment="1">
      <alignment horizontal="left"/>
    </xf>
    <xf numFmtId="0" fontId="18" fillId="0" borderId="0" xfId="0" applyFont="1"/>
    <xf numFmtId="0" fontId="17" fillId="0" borderId="0" xfId="0" applyFont="1"/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16" fillId="0" borderId="0" xfId="0" applyFont="1"/>
    <xf numFmtId="0" fontId="16" fillId="0" borderId="0" xfId="0" applyFont="1" applyBorder="1"/>
    <xf numFmtId="0" fontId="12" fillId="0" borderId="0" xfId="0" applyFont="1" applyBorder="1"/>
    <xf numFmtId="0" fontId="16" fillId="2" borderId="0" xfId="0" applyFont="1" applyFill="1"/>
    <xf numFmtId="0" fontId="6" fillId="0" borderId="0" xfId="0" applyFont="1" applyBorder="1" applyAlignment="1">
      <alignment horizontal="left"/>
    </xf>
    <xf numFmtId="0" fontId="0" fillId="0" borderId="0" xfId="0" applyFill="1" applyBorder="1"/>
    <xf numFmtId="0" fontId="6" fillId="0" borderId="0" xfId="0" applyFont="1" applyFill="1" applyBorder="1" applyAlignment="1">
      <alignment horizontal="left"/>
    </xf>
    <xf numFmtId="42" fontId="20" fillId="0" borderId="0" xfId="0" applyNumberFormat="1" applyFont="1" applyFill="1" applyBorder="1"/>
    <xf numFmtId="0" fontId="19" fillId="0" borderId="0" xfId="0" applyFont="1" applyFill="1" applyBorder="1"/>
    <xf numFmtId="0" fontId="11" fillId="0" borderId="0" xfId="0" applyFont="1" applyFill="1" applyBorder="1"/>
    <xf numFmtId="0" fontId="9" fillId="0" borderId="0" xfId="0" applyFont="1" applyFill="1" applyBorder="1"/>
    <xf numFmtId="1" fontId="26" fillId="0" borderId="8" xfId="3" applyNumberFormat="1" applyFont="1" applyBorder="1"/>
    <xf numFmtId="1" fontId="26" fillId="0" borderId="9" xfId="3" applyNumberFormat="1" applyFont="1" applyBorder="1"/>
    <xf numFmtId="1" fontId="29" fillId="0" borderId="9" xfId="3" applyNumberFormat="1" applyFont="1" applyBorder="1"/>
    <xf numFmtId="1" fontId="26" fillId="0" borderId="10" xfId="3" applyNumberFormat="1" applyFont="1" applyBorder="1"/>
    <xf numFmtId="1" fontId="26" fillId="0" borderId="11" xfId="3" applyNumberFormat="1" applyFont="1" applyBorder="1"/>
    <xf numFmtId="1" fontId="27" fillId="0" borderId="12" xfId="3" applyNumberFormat="1" applyFont="1" applyBorder="1"/>
    <xf numFmtId="1" fontId="27" fillId="0" borderId="13" xfId="3" applyNumberFormat="1" applyFont="1" applyBorder="1"/>
    <xf numFmtId="1" fontId="26" fillId="0" borderId="14" xfId="3" applyNumberFormat="1" applyFont="1" applyBorder="1"/>
    <xf numFmtId="1" fontId="27" fillId="0" borderId="5" xfId="3" applyNumberFormat="1" applyFont="1" applyBorder="1"/>
    <xf numFmtId="1" fontId="27" fillId="0" borderId="15" xfId="3" applyNumberFormat="1" applyFont="1" applyBorder="1"/>
    <xf numFmtId="1" fontId="30" fillId="0" borderId="16" xfId="3" applyNumberFormat="1" applyFont="1" applyBorder="1"/>
    <xf numFmtId="1" fontId="23" fillId="0" borderId="11" xfId="3" applyNumberFormat="1" applyBorder="1"/>
    <xf numFmtId="1" fontId="33" fillId="0" borderId="17" xfId="3" applyNumberFormat="1" applyFont="1" applyBorder="1"/>
    <xf numFmtId="1" fontId="33" fillId="0" borderId="8" xfId="3" applyNumberFormat="1" applyFont="1" applyBorder="1"/>
    <xf numFmtId="1" fontId="33" fillId="0" borderId="16" xfId="3" applyNumberFormat="1" applyFont="1" applyBorder="1"/>
    <xf numFmtId="1" fontId="28" fillId="0" borderId="16" xfId="3" applyNumberFormat="1" applyFont="1" applyBorder="1"/>
    <xf numFmtId="1" fontId="33" fillId="0" borderId="18" xfId="3" applyNumberFormat="1" applyFont="1" applyBorder="1"/>
    <xf numFmtId="1" fontId="28" fillId="0" borderId="19" xfId="3" applyNumberFormat="1" applyFont="1" applyBorder="1"/>
    <xf numFmtId="1" fontId="28" fillId="0" borderId="11" xfId="3" applyNumberFormat="1" applyFont="1" applyBorder="1"/>
    <xf numFmtId="0" fontId="0" fillId="0" borderId="16" xfId="0" applyBorder="1"/>
    <xf numFmtId="165" fontId="0" fillId="0" borderId="0" xfId="0" applyNumberFormat="1" applyBorder="1"/>
    <xf numFmtId="165" fontId="0" fillId="0" borderId="0" xfId="0" applyNumberFormat="1"/>
    <xf numFmtId="0" fontId="7" fillId="0" borderId="0" xfId="0" applyFont="1"/>
    <xf numFmtId="0" fontId="0" fillId="0" borderId="14" xfId="0" applyBorder="1"/>
    <xf numFmtId="0" fontId="8" fillId="0" borderId="14" xfId="0" applyFont="1" applyBorder="1" applyAlignment="1">
      <alignment wrapText="1"/>
    </xf>
    <xf numFmtId="0" fontId="8" fillId="0" borderId="0" xfId="0" applyFont="1"/>
    <xf numFmtId="0" fontId="7" fillId="0" borderId="0" xfId="0" applyFont="1" applyBorder="1"/>
    <xf numFmtId="165" fontId="7" fillId="0" borderId="0" xfId="0" applyNumberFormat="1" applyFont="1" applyBorder="1" applyAlignment="1">
      <alignment horizontal="left"/>
    </xf>
    <xf numFmtId="165" fontId="7" fillId="0" borderId="0" xfId="0" applyNumberFormat="1" applyFont="1" applyBorder="1"/>
    <xf numFmtId="0" fontId="0" fillId="0" borderId="0" xfId="0" applyBorder="1" applyAlignment="1">
      <alignment wrapText="1"/>
    </xf>
    <xf numFmtId="165" fontId="0" fillId="0" borderId="0" xfId="0" applyNumberFormat="1" applyBorder="1" applyAlignment="1">
      <alignment horizontal="left"/>
    </xf>
    <xf numFmtId="0" fontId="15" fillId="0" borderId="0" xfId="0" applyFont="1" applyBorder="1"/>
    <xf numFmtId="0" fontId="0" fillId="0" borderId="20" xfId="0" applyBorder="1"/>
    <xf numFmtId="0" fontId="1" fillId="0" borderId="18" xfId="0" applyFont="1" applyBorder="1"/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15" xfId="0" applyBorder="1"/>
    <xf numFmtId="0" fontId="0" fillId="0" borderId="23" xfId="0" applyBorder="1"/>
    <xf numFmtId="0" fontId="1" fillId="0" borderId="12" xfId="0" applyFont="1" applyBorder="1"/>
    <xf numFmtId="0" fontId="0" fillId="0" borderId="12" xfId="0" applyBorder="1"/>
    <xf numFmtId="0" fontId="0" fillId="0" borderId="24" xfId="0" applyBorder="1"/>
    <xf numFmtId="0" fontId="0" fillId="0" borderId="25" xfId="0" applyBorder="1" applyAlignment="1">
      <alignment horizontal="center"/>
    </xf>
    <xf numFmtId="0" fontId="1" fillId="0" borderId="5" xfId="0" applyFont="1" applyBorder="1" applyAlignment="1">
      <alignment horizontal="left"/>
    </xf>
    <xf numFmtId="0" fontId="8" fillId="0" borderId="16" xfId="0" applyFont="1" applyBorder="1" applyAlignment="1">
      <alignment wrapText="1"/>
    </xf>
    <xf numFmtId="0" fontId="8" fillId="0" borderId="4" xfId="0" applyFont="1" applyBorder="1"/>
    <xf numFmtId="0" fontId="8" fillId="0" borderId="3" xfId="0" applyFont="1" applyBorder="1"/>
    <xf numFmtId="0" fontId="1" fillId="0" borderId="18" xfId="0" quotePrefix="1" applyFont="1" applyBorder="1" applyAlignment="1">
      <alignment horizontal="left"/>
    </xf>
    <xf numFmtId="0" fontId="1" fillId="0" borderId="26" xfId="0" applyFont="1" applyBorder="1"/>
    <xf numFmtId="0" fontId="1" fillId="0" borderId="22" xfId="0" applyFont="1" applyBorder="1"/>
    <xf numFmtId="0" fontId="0" fillId="0" borderId="27" xfId="0" applyBorder="1"/>
    <xf numFmtId="0" fontId="0" fillId="0" borderId="25" xfId="0" applyBorder="1"/>
    <xf numFmtId="0" fontId="8" fillId="0" borderId="24" xfId="0" applyFont="1" applyBorder="1" applyAlignment="1">
      <alignment wrapText="1"/>
    </xf>
    <xf numFmtId="0" fontId="0" fillId="0" borderId="11" xfId="0" applyBorder="1"/>
    <xf numFmtId="0" fontId="38" fillId="0" borderId="14" xfId="0" applyFont="1" applyBorder="1"/>
    <xf numFmtId="0" fontId="38" fillId="0" borderId="14" xfId="0" applyFont="1" applyBorder="1" applyAlignment="1">
      <alignment wrapText="1"/>
    </xf>
    <xf numFmtId="164" fontId="40" fillId="0" borderId="0" xfId="5" applyNumberFormat="1" applyFont="1" applyFill="1" applyBorder="1" applyAlignment="1">
      <alignment horizontal="center"/>
    </xf>
    <xf numFmtId="164" fontId="41" fillId="0" borderId="4" xfId="5" applyNumberFormat="1" applyFont="1" applyBorder="1" applyAlignment="1">
      <alignment horizontal="center" vertical="center" wrapText="1"/>
    </xf>
    <xf numFmtId="0" fontId="40" fillId="0" borderId="28" xfId="0" applyFont="1" applyBorder="1" applyAlignment="1">
      <alignment wrapText="1"/>
    </xf>
    <xf numFmtId="0" fontId="40" fillId="0" borderId="29" xfId="0" applyFont="1" applyBorder="1" applyAlignment="1">
      <alignment wrapText="1"/>
    </xf>
    <xf numFmtId="164" fontId="40" fillId="0" borderId="0" xfId="5" applyNumberFormat="1" applyFont="1" applyBorder="1" applyAlignment="1">
      <alignment horizontal="center"/>
    </xf>
    <xf numFmtId="0" fontId="40" fillId="0" borderId="28" xfId="0" applyFont="1" applyBorder="1"/>
    <xf numFmtId="0" fontId="44" fillId="0" borderId="0" xfId="0" applyFont="1"/>
    <xf numFmtId="0" fontId="36" fillId="0" borderId="0" xfId="0" applyFont="1"/>
    <xf numFmtId="0" fontId="35" fillId="0" borderId="0" xfId="0" applyFont="1"/>
    <xf numFmtId="0" fontId="45" fillId="0" borderId="0" xfId="0" applyFont="1"/>
    <xf numFmtId="0" fontId="46" fillId="0" borderId="0" xfId="0" applyFont="1"/>
    <xf numFmtId="164" fontId="0" fillId="0" borderId="0" xfId="0" applyNumberFormat="1"/>
    <xf numFmtId="166" fontId="0" fillId="0" borderId="0" xfId="0" applyNumberFormat="1"/>
    <xf numFmtId="166" fontId="2" fillId="0" borderId="2" xfId="0" applyNumberFormat="1" applyFont="1" applyBorder="1"/>
    <xf numFmtId="166" fontId="7" fillId="0" borderId="2" xfId="0" applyNumberFormat="1" applyFont="1" applyBorder="1"/>
    <xf numFmtId="166" fontId="0" fillId="0" borderId="2" xfId="0" applyNumberFormat="1" applyBorder="1"/>
    <xf numFmtId="166" fontId="7" fillId="0" borderId="0" xfId="0" applyNumberFormat="1" applyFont="1" applyAlignment="1">
      <alignment horizontal="right"/>
    </xf>
    <xf numFmtId="1" fontId="36" fillId="0" borderId="0" xfId="0" applyNumberFormat="1" applyFont="1"/>
    <xf numFmtId="0" fontId="0" fillId="0" borderId="0" xfId="0" applyAlignment="1"/>
    <xf numFmtId="0" fontId="21" fillId="0" borderId="0" xfId="0" applyFont="1" applyFill="1" applyBorder="1" applyAlignment="1">
      <alignment horizontal="left"/>
    </xf>
    <xf numFmtId="0" fontId="41" fillId="0" borderId="4" xfId="0" applyFont="1" applyBorder="1" applyAlignment="1">
      <alignment horizontal="center" vertical="center"/>
    </xf>
    <xf numFmtId="0" fontId="52" fillId="0" borderId="0" xfId="0" applyFont="1" applyFill="1" applyBorder="1"/>
    <xf numFmtId="0" fontId="52" fillId="0" borderId="0" xfId="0" applyFont="1"/>
    <xf numFmtId="0" fontId="52" fillId="0" borderId="0" xfId="0" applyFont="1" applyBorder="1"/>
    <xf numFmtId="0" fontId="54" fillId="0" borderId="0" xfId="0" applyFont="1" applyBorder="1"/>
    <xf numFmtId="0" fontId="53" fillId="0" borderId="30" xfId="0" applyFont="1" applyBorder="1"/>
    <xf numFmtId="0" fontId="51" fillId="0" borderId="0" xfId="0" applyFont="1" applyBorder="1"/>
    <xf numFmtId="42" fontId="51" fillId="0" borderId="0" xfId="0" applyNumberFormat="1" applyFont="1" applyBorder="1"/>
    <xf numFmtId="0" fontId="51" fillId="0" borderId="0" xfId="0" applyFont="1"/>
    <xf numFmtId="0" fontId="53" fillId="0" borderId="0" xfId="0" applyFont="1" applyFill="1" applyBorder="1"/>
    <xf numFmtId="0" fontId="55" fillId="0" borderId="0" xfId="0" applyFont="1" applyFill="1" applyBorder="1"/>
    <xf numFmtId="165" fontId="55" fillId="0" borderId="0" xfId="0" applyNumberFormat="1" applyFont="1" applyBorder="1"/>
    <xf numFmtId="0" fontId="53" fillId="0" borderId="31" xfId="0" applyFont="1" applyBorder="1"/>
    <xf numFmtId="0" fontId="53" fillId="0" borderId="30" xfId="0" applyFont="1" applyBorder="1" applyAlignment="1">
      <alignment horizontal="center"/>
    </xf>
    <xf numFmtId="0" fontId="55" fillId="0" borderId="32" xfId="0" applyFont="1" applyBorder="1"/>
    <xf numFmtId="0" fontId="55" fillId="0" borderId="0" xfId="0" applyFont="1" applyBorder="1"/>
    <xf numFmtId="0" fontId="55" fillId="0" borderId="31" xfId="0" applyFont="1" applyBorder="1"/>
    <xf numFmtId="42" fontId="55" fillId="0" borderId="0" xfId="0" applyNumberFormat="1" applyFont="1" applyBorder="1"/>
    <xf numFmtId="0" fontId="55" fillId="0" borderId="0" xfId="0" applyFont="1"/>
    <xf numFmtId="0" fontId="57" fillId="0" borderId="33" xfId="0" applyFont="1" applyBorder="1"/>
    <xf numFmtId="0" fontId="57" fillId="0" borderId="34" xfId="0" applyFont="1" applyBorder="1" applyAlignment="1">
      <alignment horizontal="center"/>
    </xf>
    <xf numFmtId="0" fontId="58" fillId="0" borderId="35" xfId="0" applyFont="1" applyBorder="1"/>
    <xf numFmtId="0" fontId="57" fillId="0" borderId="34" xfId="0" applyFont="1" applyBorder="1"/>
    <xf numFmtId="0" fontId="57" fillId="0" borderId="27" xfId="0" applyFont="1" applyBorder="1"/>
    <xf numFmtId="0" fontId="57" fillId="0" borderId="0" xfId="0" applyFont="1" applyBorder="1"/>
    <xf numFmtId="0" fontId="53" fillId="0" borderId="36" xfId="0" applyFont="1" applyFill="1" applyBorder="1"/>
    <xf numFmtId="0" fontId="59" fillId="0" borderId="0" xfId="0" applyFont="1"/>
    <xf numFmtId="0" fontId="60" fillId="0" borderId="0" xfId="0" applyFont="1"/>
    <xf numFmtId="0" fontId="61" fillId="0" borderId="0" xfId="0" applyFont="1" applyFill="1" applyBorder="1"/>
    <xf numFmtId="6" fontId="61" fillId="0" borderId="0" xfId="0" applyNumberFormat="1" applyFont="1" applyFill="1" applyBorder="1"/>
    <xf numFmtId="0" fontId="62" fillId="0" borderId="0" xfId="0" applyFont="1" applyBorder="1"/>
    <xf numFmtId="6" fontId="62" fillId="0" borderId="0" xfId="0" applyNumberFormat="1" applyFont="1" applyBorder="1"/>
    <xf numFmtId="0" fontId="59" fillId="0" borderId="0" xfId="0" applyFont="1" applyBorder="1"/>
    <xf numFmtId="6" fontId="62" fillId="0" borderId="0" xfId="0" applyNumberFormat="1" applyFont="1" applyBorder="1" applyAlignment="1">
      <alignment horizontal="center"/>
    </xf>
    <xf numFmtId="0" fontId="64" fillId="0" borderId="0" xfId="0" applyFont="1" applyBorder="1"/>
    <xf numFmtId="0" fontId="60" fillId="0" borderId="0" xfId="0" applyFont="1" applyBorder="1"/>
    <xf numFmtId="6" fontId="65" fillId="0" borderId="0" xfId="0" applyNumberFormat="1" applyFont="1" applyBorder="1"/>
    <xf numFmtId="6" fontId="59" fillId="0" borderId="0" xfId="0" applyNumberFormat="1" applyFont="1" applyBorder="1"/>
    <xf numFmtId="6" fontId="63" fillId="0" borderId="0" xfId="0" applyNumberFormat="1" applyFont="1" applyBorder="1"/>
    <xf numFmtId="0" fontId="67" fillId="0" borderId="0" xfId="0" applyFont="1" applyBorder="1"/>
    <xf numFmtId="164" fontId="41" fillId="0" borderId="23" xfId="5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7" xfId="0" applyBorder="1" applyAlignment="1">
      <alignment horizontal="center"/>
    </xf>
    <xf numFmtId="0" fontId="7" fillId="0" borderId="27" xfId="0" applyFont="1" applyBorder="1"/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32" xfId="0" applyFont="1" applyBorder="1" applyAlignment="1">
      <alignment horizontal="center" wrapText="1"/>
    </xf>
    <xf numFmtId="0" fontId="8" fillId="0" borderId="38" xfId="0" applyFont="1" applyBorder="1" applyAlignment="1">
      <alignment horizontal="center"/>
    </xf>
    <xf numFmtId="0" fontId="1" fillId="0" borderId="25" xfId="0" applyFont="1" applyBorder="1"/>
    <xf numFmtId="0" fontId="1" fillId="0" borderId="37" xfId="0" applyFont="1" applyBorder="1"/>
    <xf numFmtId="0" fontId="8" fillId="0" borderId="25" xfId="0" applyFont="1" applyBorder="1"/>
    <xf numFmtId="0" fontId="1" fillId="0" borderId="39" xfId="0" applyFont="1" applyBorder="1"/>
    <xf numFmtId="0" fontId="0" fillId="0" borderId="23" xfId="0" applyBorder="1" applyAlignment="1">
      <alignment horizontal="center"/>
    </xf>
    <xf numFmtId="0" fontId="0" fillId="0" borderId="40" xfId="0" applyBorder="1"/>
    <xf numFmtId="0" fontId="1" fillId="0" borderId="41" xfId="0" applyFont="1" applyBorder="1"/>
    <xf numFmtId="0" fontId="1" fillId="0" borderId="42" xfId="0" applyFont="1" applyBorder="1"/>
    <xf numFmtId="0" fontId="1" fillId="0" borderId="30" xfId="0" applyFont="1" applyBorder="1"/>
    <xf numFmtId="0" fontId="8" fillId="0" borderId="30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31" xfId="0" applyBorder="1"/>
    <xf numFmtId="0" fontId="7" fillId="0" borderId="4" xfId="0" applyFont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0" fontId="0" fillId="0" borderId="43" xfId="0" applyBorder="1"/>
    <xf numFmtId="0" fontId="68" fillId="0" borderId="0" xfId="0" applyFont="1"/>
    <xf numFmtId="164" fontId="0" fillId="0" borderId="0" xfId="0" applyNumberFormat="1" applyBorder="1"/>
    <xf numFmtId="165" fontId="68" fillId="0" borderId="0" xfId="0" applyNumberFormat="1" applyFont="1"/>
    <xf numFmtId="0" fontId="43" fillId="0" borderId="0" xfId="0" applyFont="1" applyBorder="1"/>
    <xf numFmtId="0" fontId="43" fillId="0" borderId="0" xfId="0" applyFont="1"/>
    <xf numFmtId="164" fontId="43" fillId="0" borderId="0" xfId="0" applyNumberFormat="1" applyFont="1" applyBorder="1"/>
    <xf numFmtId="3" fontId="0" fillId="0" borderId="4" xfId="0" applyNumberFormat="1" applyBorder="1"/>
    <xf numFmtId="3" fontId="0" fillId="0" borderId="43" xfId="0" applyNumberFormat="1" applyBorder="1"/>
    <xf numFmtId="3" fontId="7" fillId="0" borderId="26" xfId="0" applyNumberFormat="1" applyFont="1" applyBorder="1"/>
    <xf numFmtId="0" fontId="9" fillId="0" borderId="4" xfId="0" applyFont="1" applyBorder="1"/>
    <xf numFmtId="0" fontId="9" fillId="0" borderId="30" xfId="0" applyFont="1" applyBorder="1"/>
    <xf numFmtId="0" fontId="0" fillId="0" borderId="44" xfId="0" applyBorder="1"/>
    <xf numFmtId="0" fontId="7" fillId="0" borderId="0" xfId="0" applyFont="1" applyAlignment="1"/>
    <xf numFmtId="165" fontId="0" fillId="0" borderId="0" xfId="0" applyNumberFormat="1" applyAlignment="1"/>
    <xf numFmtId="165" fontId="7" fillId="0" borderId="0" xfId="0" applyNumberFormat="1" applyFont="1" applyAlignment="1"/>
    <xf numFmtId="0" fontId="40" fillId="0" borderId="4" xfId="0" applyFont="1" applyBorder="1" applyAlignment="1">
      <alignment wrapText="1"/>
    </xf>
    <xf numFmtId="164" fontId="41" fillId="0" borderId="4" xfId="5" applyNumberFormat="1" applyFont="1" applyBorder="1" applyAlignment="1">
      <alignment horizontal="center" wrapText="1"/>
    </xf>
    <xf numFmtId="0" fontId="0" fillId="0" borderId="44" xfId="0" applyBorder="1" applyAlignment="1">
      <alignment wrapText="1"/>
    </xf>
    <xf numFmtId="164" fontId="41" fillId="0" borderId="23" xfId="5" applyNumberFormat="1" applyFont="1" applyFill="1" applyBorder="1" applyAlignment="1">
      <alignment horizontal="center"/>
    </xf>
    <xf numFmtId="0" fontId="60" fillId="0" borderId="44" xfId="0" applyFont="1" applyBorder="1"/>
    <xf numFmtId="6" fontId="61" fillId="0" borderId="20" xfId="0" applyNumberFormat="1" applyFont="1" applyFill="1" applyBorder="1"/>
    <xf numFmtId="0" fontId="59" fillId="0" borderId="44" xfId="0" applyFont="1" applyBorder="1"/>
    <xf numFmtId="6" fontId="62" fillId="0" borderId="20" xfId="0" applyNumberFormat="1" applyFont="1" applyBorder="1"/>
    <xf numFmtId="0" fontId="64" fillId="0" borderId="44" xfId="0" applyFont="1" applyBorder="1"/>
    <xf numFmtId="0" fontId="65" fillId="0" borderId="0" xfId="0" applyFont="1" applyBorder="1"/>
    <xf numFmtId="0" fontId="61" fillId="0" borderId="0" xfId="0" applyFont="1" applyBorder="1" applyAlignment="1">
      <alignment horizontal="left"/>
    </xf>
    <xf numFmtId="0" fontId="59" fillId="0" borderId="0" xfId="0" applyFont="1" applyBorder="1" applyAlignment="1">
      <alignment horizontal="left"/>
    </xf>
    <xf numFmtId="0" fontId="61" fillId="0" borderId="33" xfId="0" applyFont="1" applyBorder="1" applyAlignment="1">
      <alignment horizontal="left"/>
    </xf>
    <xf numFmtId="0" fontId="61" fillId="0" borderId="44" xfId="0" quotePrefix="1" applyFont="1" applyBorder="1" applyAlignment="1">
      <alignment horizontal="left"/>
    </xf>
    <xf numFmtId="0" fontId="59" fillId="0" borderId="16" xfId="0" applyFont="1" applyBorder="1"/>
    <xf numFmtId="0" fontId="59" fillId="0" borderId="11" xfId="0" applyFont="1" applyBorder="1"/>
    <xf numFmtId="0" fontId="61" fillId="0" borderId="33" xfId="0" applyFont="1" applyBorder="1"/>
    <xf numFmtId="0" fontId="63" fillId="0" borderId="31" xfId="0" applyFont="1" applyBorder="1"/>
    <xf numFmtId="0" fontId="64" fillId="0" borderId="30" xfId="0" applyFont="1" applyBorder="1"/>
    <xf numFmtId="0" fontId="60" fillId="0" borderId="30" xfId="0" applyFont="1" applyBorder="1"/>
    <xf numFmtId="6" fontId="63" fillId="0" borderId="32" xfId="0" applyNumberFormat="1" applyFont="1" applyBorder="1"/>
    <xf numFmtId="0" fontId="68" fillId="0" borderId="0" xfId="0" applyFont="1" applyAlignment="1"/>
    <xf numFmtId="0" fontId="69" fillId="0" borderId="4" xfId="0" applyFont="1" applyBorder="1" applyAlignment="1"/>
    <xf numFmtId="164" fontId="69" fillId="0" borderId="4" xfId="5" applyNumberFormat="1" applyFont="1" applyBorder="1" applyAlignment="1">
      <alignment horizontal="center" textRotation="90" wrapText="1"/>
    </xf>
    <xf numFmtId="0" fontId="68" fillId="0" borderId="0" xfId="0" applyFont="1" applyBorder="1"/>
    <xf numFmtId="0" fontId="68" fillId="0" borderId="20" xfId="0" applyFont="1" applyBorder="1"/>
    <xf numFmtId="164" fontId="69" fillId="0" borderId="23" xfId="5" applyNumberFormat="1" applyFont="1" applyFill="1" applyBorder="1" applyAlignment="1">
      <alignment horizontal="center"/>
    </xf>
    <xf numFmtId="0" fontId="58" fillId="0" borderId="44" xfId="0" applyFont="1" applyFill="1" applyBorder="1" applyAlignment="1">
      <alignment wrapText="1"/>
    </xf>
    <xf numFmtId="0" fontId="53" fillId="0" borderId="44" xfId="0" applyFont="1" applyFill="1" applyBorder="1" applyAlignment="1">
      <alignment horizontal="left"/>
    </xf>
    <xf numFmtId="0" fontId="55" fillId="0" borderId="20" xfId="0" applyFont="1" applyFill="1" applyBorder="1"/>
    <xf numFmtId="0" fontId="11" fillId="2" borderId="44" xfId="0" applyFont="1" applyFill="1" applyBorder="1"/>
    <xf numFmtId="0" fontId="11" fillId="2" borderId="20" xfId="0" applyFont="1" applyFill="1" applyBorder="1"/>
    <xf numFmtId="0" fontId="4" fillId="0" borderId="44" xfId="0" applyFont="1" applyBorder="1"/>
    <xf numFmtId="0" fontId="4" fillId="0" borderId="20" xfId="0" applyFont="1" applyBorder="1"/>
    <xf numFmtId="0" fontId="9" fillId="0" borderId="16" xfId="0" applyFont="1" applyBorder="1"/>
    <xf numFmtId="0" fontId="35" fillId="0" borderId="16" xfId="0" applyFont="1" applyBorder="1"/>
    <xf numFmtId="166" fontId="0" fillId="0" borderId="44" xfId="0" applyNumberFormat="1" applyBorder="1"/>
    <xf numFmtId="166" fontId="0" fillId="0" borderId="0" xfId="0" applyNumberFormat="1" applyBorder="1"/>
    <xf numFmtId="166" fontId="0" fillId="0" borderId="20" xfId="0" applyNumberFormat="1" applyBorder="1"/>
    <xf numFmtId="166" fontId="2" fillId="0" borderId="27" xfId="0" applyNumberFormat="1" applyFont="1" applyBorder="1"/>
    <xf numFmtId="166" fontId="0" fillId="0" borderId="37" xfId="0" applyNumberFormat="1" applyBorder="1"/>
    <xf numFmtId="166" fontId="0" fillId="0" borderId="36" xfId="0" applyNumberFormat="1" applyBorder="1"/>
    <xf numFmtId="166" fontId="0" fillId="0" borderId="45" xfId="0" applyNumberFormat="1" applyBorder="1"/>
    <xf numFmtId="166" fontId="7" fillId="0" borderId="0" xfId="0" applyNumberFormat="1" applyFont="1" applyBorder="1"/>
    <xf numFmtId="0" fontId="7" fillId="0" borderId="0" xfId="0" applyFont="1" applyFill="1" applyBorder="1" applyAlignment="1">
      <alignment horizontal="left"/>
    </xf>
    <xf numFmtId="166" fontId="7" fillId="0" borderId="20" xfId="0" applyNumberFormat="1" applyFont="1" applyBorder="1" applyAlignment="1">
      <alignment horizontal="right"/>
    </xf>
    <xf numFmtId="165" fontId="39" fillId="0" borderId="46" xfId="0" applyNumberFormat="1" applyFont="1" applyBorder="1"/>
    <xf numFmtId="165" fontId="0" fillId="0" borderId="47" xfId="0" applyNumberFormat="1" applyBorder="1"/>
    <xf numFmtId="165" fontId="0" fillId="0" borderId="48" xfId="0" applyNumberFormat="1" applyBorder="1"/>
    <xf numFmtId="165" fontId="0" fillId="0" borderId="36" xfId="0" applyNumberFormat="1" applyBorder="1"/>
    <xf numFmtId="165" fontId="7" fillId="0" borderId="45" xfId="0" applyNumberFormat="1" applyFont="1" applyBorder="1" applyAlignment="1">
      <alignment horizontal="right"/>
    </xf>
    <xf numFmtId="165" fontId="0" fillId="0" borderId="44" xfId="0" applyNumberFormat="1" applyBorder="1"/>
    <xf numFmtId="165" fontId="7" fillId="0" borderId="20" xfId="0" applyNumberFormat="1" applyFont="1" applyBorder="1" applyAlignment="1">
      <alignment horizontal="right"/>
    </xf>
    <xf numFmtId="165" fontId="49" fillId="0" borderId="0" xfId="0" applyNumberFormat="1" applyFont="1" applyBorder="1"/>
    <xf numFmtId="165" fontId="7" fillId="0" borderId="47" xfId="0" applyNumberFormat="1" applyFont="1" applyBorder="1"/>
    <xf numFmtId="0" fontId="41" fillId="0" borderId="8" xfId="0" applyFont="1" applyBorder="1" applyAlignment="1">
      <alignment horizontal="center" vertical="center"/>
    </xf>
    <xf numFmtId="0" fontId="41" fillId="0" borderId="9" xfId="0" applyFont="1" applyBorder="1" applyAlignment="1">
      <alignment horizontal="center" vertical="center"/>
    </xf>
    <xf numFmtId="164" fontId="41" fillId="0" borderId="9" xfId="5" applyNumberFormat="1" applyFont="1" applyBorder="1" applyAlignment="1">
      <alignment horizontal="center" vertical="center" wrapText="1"/>
    </xf>
    <xf numFmtId="164" fontId="41" fillId="0" borderId="10" xfId="5" applyNumberFormat="1" applyFont="1" applyFill="1" applyBorder="1" applyAlignment="1">
      <alignment horizontal="center" vertical="center"/>
    </xf>
    <xf numFmtId="0" fontId="41" fillId="0" borderId="16" xfId="0" applyFont="1" applyBorder="1" applyAlignment="1">
      <alignment horizontal="center" vertical="center"/>
    </xf>
    <xf numFmtId="0" fontId="21" fillId="0" borderId="44" xfId="0" applyFont="1" applyFill="1" applyBorder="1" applyAlignment="1">
      <alignment horizontal="left"/>
    </xf>
    <xf numFmtId="0" fontId="21" fillId="0" borderId="20" xfId="0" applyFont="1" applyFill="1" applyBorder="1" applyAlignment="1">
      <alignment horizontal="left"/>
    </xf>
    <xf numFmtId="1" fontId="24" fillId="0" borderId="44" xfId="3" applyNumberFormat="1" applyFont="1" applyBorder="1"/>
    <xf numFmtId="1" fontId="24" fillId="0" borderId="0" xfId="3" applyNumberFormat="1" applyFont="1" applyBorder="1"/>
    <xf numFmtId="1" fontId="25" fillId="0" borderId="0" xfId="3" applyNumberFormat="1" applyFont="1" applyBorder="1"/>
    <xf numFmtId="1" fontId="26" fillId="0" borderId="0" xfId="3" applyNumberFormat="1" applyFont="1" applyBorder="1"/>
    <xf numFmtId="1" fontId="22" fillId="0" borderId="0" xfId="3" applyNumberFormat="1" applyFont="1" applyBorder="1"/>
    <xf numFmtId="1" fontId="27" fillId="0" borderId="0" xfId="3" applyNumberFormat="1" applyFont="1" applyBorder="1"/>
    <xf numFmtId="1" fontId="28" fillId="0" borderId="0" xfId="3" applyNumberFormat="1" applyFont="1" applyBorder="1"/>
    <xf numFmtId="1" fontId="22" fillId="0" borderId="20" xfId="3" applyNumberFormat="1" applyFont="1" applyBorder="1"/>
    <xf numFmtId="0" fontId="0" fillId="0" borderId="48" xfId="0" applyBorder="1"/>
    <xf numFmtId="6" fontId="0" fillId="0" borderId="0" xfId="0" applyNumberFormat="1"/>
    <xf numFmtId="0" fontId="71" fillId="0" borderId="44" xfId="0" applyFont="1" applyBorder="1"/>
    <xf numFmtId="0" fontId="71" fillId="0" borderId="0" xfId="0" applyFont="1"/>
    <xf numFmtId="166" fontId="0" fillId="0" borderId="4" xfId="0" applyNumberFormat="1" applyBorder="1" applyAlignment="1"/>
    <xf numFmtId="166" fontId="0" fillId="0" borderId="12" xfId="0" applyNumberFormat="1" applyBorder="1" applyAlignment="1"/>
    <xf numFmtId="166" fontId="0" fillId="0" borderId="5" xfId="0" applyNumberFormat="1" applyBorder="1" applyAlignment="1"/>
    <xf numFmtId="166" fontId="0" fillId="0" borderId="0" xfId="0" applyNumberFormat="1" applyAlignment="1"/>
    <xf numFmtId="166" fontId="0" fillId="0" borderId="44" xfId="0" applyNumberFormat="1" applyBorder="1" applyAlignment="1"/>
    <xf numFmtId="166" fontId="0" fillId="0" borderId="48" xfId="0" applyNumberFormat="1" applyBorder="1" applyAlignment="1"/>
    <xf numFmtId="166" fontId="7" fillId="0" borderId="33" xfId="0" applyNumberFormat="1" applyFont="1" applyBorder="1" applyAlignment="1"/>
    <xf numFmtId="166" fontId="0" fillId="0" borderId="34" xfId="0" applyNumberFormat="1" applyBorder="1" applyAlignment="1"/>
    <xf numFmtId="166" fontId="7" fillId="0" borderId="44" xfId="0" applyNumberFormat="1" applyFont="1" applyBorder="1" applyAlignment="1"/>
    <xf numFmtId="166" fontId="0" fillId="0" borderId="12" xfId="0" applyNumberFormat="1" applyBorder="1" applyAlignment="1">
      <alignment wrapText="1"/>
    </xf>
    <xf numFmtId="166" fontId="7" fillId="0" borderId="31" xfId="0" applyNumberFormat="1" applyFont="1" applyBorder="1" applyAlignment="1"/>
    <xf numFmtId="166" fontId="0" fillId="0" borderId="30" xfId="0" applyNumberFormat="1" applyBorder="1" applyAlignment="1"/>
    <xf numFmtId="166" fontId="0" fillId="0" borderId="4" xfId="0" applyNumberFormat="1" applyBorder="1" applyAlignment="1">
      <alignment wrapText="1"/>
    </xf>
    <xf numFmtId="166" fontId="7" fillId="0" borderId="48" xfId="0" applyNumberFormat="1" applyFont="1" applyBorder="1" applyAlignment="1"/>
    <xf numFmtId="166" fontId="0" fillId="0" borderId="30" xfId="0" applyNumberFormat="1" applyBorder="1" applyAlignment="1">
      <alignment wrapText="1"/>
    </xf>
    <xf numFmtId="166" fontId="9" fillId="0" borderId="31" xfId="0" applyNumberFormat="1" applyFont="1" applyBorder="1" applyAlignment="1"/>
    <xf numFmtId="166" fontId="9" fillId="0" borderId="30" xfId="0" applyNumberFormat="1" applyFont="1" applyBorder="1" applyAlignment="1"/>
    <xf numFmtId="166" fontId="43" fillId="0" borderId="5" xfId="5" applyNumberFormat="1" applyFont="1" applyBorder="1" applyAlignment="1">
      <alignment horizontal="right" vertical="center" wrapText="1"/>
    </xf>
    <xf numFmtId="166" fontId="41" fillId="0" borderId="5" xfId="5" applyNumberFormat="1" applyFont="1" applyBorder="1" applyAlignment="1">
      <alignment horizontal="right" vertical="center" wrapText="1"/>
    </xf>
    <xf numFmtId="166" fontId="41" fillId="0" borderId="15" xfId="5" applyNumberFormat="1" applyFont="1" applyFill="1" applyBorder="1" applyAlignment="1">
      <alignment horizontal="right" vertical="center"/>
    </xf>
    <xf numFmtId="166" fontId="40" fillId="0" borderId="5" xfId="5" applyNumberFormat="1" applyFont="1" applyBorder="1" applyAlignment="1">
      <alignment horizontal="right"/>
    </xf>
    <xf numFmtId="166" fontId="40" fillId="0" borderId="4" xfId="5" applyNumberFormat="1" applyFont="1" applyBorder="1" applyAlignment="1">
      <alignment horizontal="right"/>
    </xf>
    <xf numFmtId="166" fontId="40" fillId="0" borderId="6" xfId="5" applyNumberFormat="1" applyFont="1" applyBorder="1" applyAlignment="1">
      <alignment horizontal="right"/>
    </xf>
    <xf numFmtId="166" fontId="40" fillId="0" borderId="7" xfId="5" applyNumberFormat="1" applyFont="1" applyBorder="1" applyAlignment="1">
      <alignment horizontal="right"/>
    </xf>
    <xf numFmtId="166" fontId="59" fillId="0" borderId="23" xfId="0" applyNumberFormat="1" applyFont="1" applyBorder="1"/>
    <xf numFmtId="166" fontId="64" fillId="0" borderId="35" xfId="0" applyNumberFormat="1" applyFont="1" applyBorder="1"/>
    <xf numFmtId="166" fontId="60" fillId="0" borderId="20" xfId="0" applyNumberFormat="1" applyFont="1" applyBorder="1"/>
    <xf numFmtId="166" fontId="65" fillId="0" borderId="0" xfId="0" applyNumberFormat="1" applyFont="1" applyBorder="1"/>
    <xf numFmtId="166" fontId="65" fillId="0" borderId="35" xfId="0" applyNumberFormat="1" applyFont="1" applyBorder="1"/>
    <xf numFmtId="166" fontId="60" fillId="0" borderId="0" xfId="0" applyNumberFormat="1" applyFont="1" applyBorder="1"/>
    <xf numFmtId="166" fontId="61" fillId="0" borderId="30" xfId="0" applyNumberFormat="1" applyFont="1" applyBorder="1"/>
    <xf numFmtId="166" fontId="57" fillId="0" borderId="2" xfId="0" applyNumberFormat="1" applyFont="1" applyBorder="1" applyAlignment="1">
      <alignment horizontal="left"/>
    </xf>
    <xf numFmtId="166" fontId="53" fillId="0" borderId="45" xfId="0" applyNumberFormat="1" applyFont="1" applyBorder="1" applyAlignment="1">
      <alignment horizontal="right"/>
    </xf>
    <xf numFmtId="166" fontId="53" fillId="0" borderId="32" xfId="0" applyNumberFormat="1" applyFont="1" applyFill="1" applyBorder="1" applyAlignment="1">
      <alignment horizontal="right"/>
    </xf>
    <xf numFmtId="166" fontId="57" fillId="0" borderId="0" xfId="0" applyNumberFormat="1" applyFont="1" applyBorder="1" applyAlignment="1">
      <alignment horizontal="left"/>
    </xf>
    <xf numFmtId="166" fontId="58" fillId="0" borderId="20" xfId="0" applyNumberFormat="1" applyFont="1" applyBorder="1" applyAlignment="1">
      <alignment horizontal="left"/>
    </xf>
    <xf numFmtId="166" fontId="58" fillId="0" borderId="0" xfId="0" applyNumberFormat="1" applyFont="1" applyBorder="1" applyAlignment="1">
      <alignment horizontal="left" wrapText="1"/>
    </xf>
    <xf numFmtId="166" fontId="58" fillId="0" borderId="0" xfId="0" applyNumberFormat="1" applyFont="1" applyFill="1" applyBorder="1" applyAlignment="1">
      <alignment horizontal="left" wrapText="1"/>
    </xf>
    <xf numFmtId="166" fontId="57" fillId="0" borderId="20" xfId="0" applyNumberFormat="1" applyFont="1" applyBorder="1" applyAlignment="1">
      <alignment horizontal="left"/>
    </xf>
    <xf numFmtId="166" fontId="58" fillId="0" borderId="45" xfId="0" applyNumberFormat="1" applyFont="1" applyBorder="1" applyAlignment="1">
      <alignment horizontal="left"/>
    </xf>
    <xf numFmtId="166" fontId="56" fillId="0" borderId="30" xfId="0" applyNumberFormat="1" applyFont="1" applyFill="1" applyBorder="1" applyAlignment="1">
      <alignment horizontal="left"/>
    </xf>
    <xf numFmtId="166" fontId="53" fillId="0" borderId="30" xfId="0" applyNumberFormat="1" applyFont="1" applyBorder="1" applyAlignment="1">
      <alignment horizontal="left"/>
    </xf>
    <xf numFmtId="166" fontId="55" fillId="0" borderId="30" xfId="0" applyNumberFormat="1" applyFont="1" applyBorder="1" applyAlignment="1">
      <alignment horizontal="left"/>
    </xf>
    <xf numFmtId="1" fontId="58" fillId="0" borderId="0" xfId="0" applyNumberFormat="1" applyFont="1" applyFill="1" applyBorder="1" applyAlignment="1">
      <alignment horizontal="right"/>
    </xf>
    <xf numFmtId="1" fontId="58" fillId="0" borderId="0" xfId="0" applyNumberFormat="1" applyFont="1" applyBorder="1" applyAlignment="1">
      <alignment horizontal="right"/>
    </xf>
    <xf numFmtId="1" fontId="58" fillId="0" borderId="0" xfId="0" applyNumberFormat="1" applyFont="1" applyFill="1" applyBorder="1" applyAlignment="1">
      <alignment horizontal="right" wrapText="1"/>
    </xf>
    <xf numFmtId="1" fontId="58" fillId="0" borderId="0" xfId="0" applyNumberFormat="1" applyFont="1" applyBorder="1" applyAlignment="1">
      <alignment horizontal="right" wrapText="1"/>
    </xf>
    <xf numFmtId="1" fontId="9" fillId="0" borderId="23" xfId="0" applyNumberFormat="1" applyFont="1" applyBorder="1"/>
    <xf numFmtId="1" fontId="4" fillId="0" borderId="20" xfId="0" applyNumberFormat="1" applyFont="1" applyBorder="1"/>
    <xf numFmtId="1" fontId="35" fillId="0" borderId="23" xfId="0" applyNumberFormat="1" applyFont="1" applyBorder="1"/>
    <xf numFmtId="1" fontId="12" fillId="0" borderId="23" xfId="0" applyNumberFormat="1" applyFont="1" applyBorder="1"/>
    <xf numFmtId="166" fontId="0" fillId="0" borderId="4" xfId="0" applyNumberFormat="1" applyBorder="1" applyAlignment="1">
      <alignment horizontal="right"/>
    </xf>
    <xf numFmtId="166" fontId="0" fillId="0" borderId="12" xfId="0" applyNumberFormat="1" applyBorder="1"/>
    <xf numFmtId="166" fontId="0" fillId="0" borderId="23" xfId="0" applyNumberFormat="1" applyBorder="1" applyAlignment="1">
      <alignment horizontal="right"/>
    </xf>
    <xf numFmtId="1" fontId="0" fillId="0" borderId="0" xfId="0" applyNumberFormat="1" applyBorder="1"/>
    <xf numFmtId="1" fontId="13" fillId="0" borderId="20" xfId="0" applyNumberFormat="1" applyFont="1" applyBorder="1"/>
    <xf numFmtId="1" fontId="14" fillId="0" borderId="25" xfId="0" applyNumberFormat="1" applyFont="1" applyBorder="1"/>
    <xf numFmtId="1" fontId="14" fillId="0" borderId="20" xfId="0" applyNumberFormat="1" applyFont="1" applyBorder="1"/>
    <xf numFmtId="1" fontId="0" fillId="0" borderId="0" xfId="0" applyNumberFormat="1" applyFill="1" applyBorder="1"/>
    <xf numFmtId="1" fontId="47" fillId="0" borderId="44" xfId="0" quotePrefix="1" applyNumberFormat="1" applyFont="1" applyBorder="1" applyAlignment="1">
      <alignment horizontal="left"/>
    </xf>
    <xf numFmtId="1" fontId="39" fillId="0" borderId="24" xfId="0" applyNumberFormat="1" applyFont="1" applyBorder="1"/>
    <xf numFmtId="1" fontId="14" fillId="0" borderId="37" xfId="0" applyNumberFormat="1" applyFont="1" applyBorder="1"/>
    <xf numFmtId="1" fontId="39" fillId="0" borderId="24" xfId="0" applyNumberFormat="1" applyFont="1" applyFill="1" applyBorder="1"/>
    <xf numFmtId="1" fontId="7" fillId="0" borderId="3" xfId="0" applyNumberFormat="1" applyFont="1" applyBorder="1"/>
    <xf numFmtId="1" fontId="7" fillId="0" borderId="25" xfId="0" applyNumberFormat="1" applyFont="1" applyBorder="1"/>
    <xf numFmtId="1" fontId="39" fillId="0" borderId="49" xfId="0" applyNumberFormat="1" applyFont="1" applyFill="1" applyBorder="1"/>
    <xf numFmtId="1" fontId="7" fillId="0" borderId="50" xfId="0" applyNumberFormat="1" applyFont="1" applyBorder="1"/>
    <xf numFmtId="1" fontId="7" fillId="0" borderId="51" xfId="0" applyNumberFormat="1" applyFont="1" applyBorder="1"/>
    <xf numFmtId="1" fontId="0" fillId="0" borderId="50" xfId="0" applyNumberFormat="1" applyBorder="1"/>
    <xf numFmtId="1" fontId="39" fillId="0" borderId="44" xfId="0" applyNumberFormat="1" applyFont="1" applyFill="1" applyBorder="1"/>
    <xf numFmtId="1" fontId="0" fillId="0" borderId="20" xfId="0" applyNumberFormat="1" applyBorder="1"/>
    <xf numFmtId="1" fontId="39" fillId="0" borderId="48" xfId="0" applyNumberFormat="1" applyFont="1" applyFill="1" applyBorder="1"/>
    <xf numFmtId="1" fontId="0" fillId="0" borderId="36" xfId="0" applyNumberFormat="1" applyBorder="1"/>
    <xf numFmtId="1" fontId="0" fillId="0" borderId="45" xfId="0" applyNumberFormat="1" applyBorder="1"/>
    <xf numFmtId="166" fontId="0" fillId="0" borderId="47" xfId="0" applyNumberFormat="1" applyBorder="1"/>
    <xf numFmtId="166" fontId="7" fillId="0" borderId="38" xfId="0" applyNumberFormat="1" applyFont="1" applyBorder="1" applyAlignment="1">
      <alignment horizontal="right"/>
    </xf>
    <xf numFmtId="166" fontId="7" fillId="0" borderId="45" xfId="0" applyNumberFormat="1" applyFont="1" applyBorder="1" applyAlignment="1">
      <alignment horizontal="right"/>
    </xf>
    <xf numFmtId="166" fontId="7" fillId="0" borderId="47" xfId="0" applyNumberFormat="1" applyFont="1" applyBorder="1"/>
    <xf numFmtId="166" fontId="8" fillId="0" borderId="0" xfId="0" applyNumberFormat="1" applyFont="1" applyBorder="1" applyAlignment="1">
      <alignment horizontal="right"/>
    </xf>
    <xf numFmtId="166" fontId="8" fillId="0" borderId="36" xfId="0" applyNumberFormat="1" applyFont="1" applyBorder="1" applyAlignment="1">
      <alignment horizontal="right"/>
    </xf>
    <xf numFmtId="166" fontId="8" fillId="0" borderId="36" xfId="0" applyNumberFormat="1" applyFont="1" applyBorder="1"/>
    <xf numFmtId="1" fontId="0" fillId="0" borderId="0" xfId="0" applyNumberFormat="1"/>
    <xf numFmtId="1" fontId="8" fillId="0" borderId="0" xfId="0" applyNumberFormat="1" applyFont="1" applyBorder="1"/>
    <xf numFmtId="1" fontId="38" fillId="0" borderId="0" xfId="0" applyNumberFormat="1" applyFont="1" applyBorder="1"/>
    <xf numFmtId="1" fontId="44" fillId="0" borderId="0" xfId="0" applyNumberFormat="1" applyFont="1" applyBorder="1"/>
    <xf numFmtId="1" fontId="44" fillId="0" borderId="0" xfId="0" applyNumberFormat="1" applyFont="1"/>
    <xf numFmtId="1" fontId="41" fillId="0" borderId="4" xfId="5" applyNumberFormat="1" applyFont="1" applyBorder="1" applyAlignment="1">
      <alignment horizontal="center" vertical="center" wrapText="1"/>
    </xf>
    <xf numFmtId="1" fontId="41" fillId="0" borderId="23" xfId="5" applyNumberFormat="1" applyFont="1" applyFill="1" applyBorder="1" applyAlignment="1">
      <alignment horizontal="center" vertical="center"/>
    </xf>
    <xf numFmtId="1" fontId="40" fillId="0" borderId="5" xfId="5" applyNumberFormat="1" applyFont="1" applyBorder="1" applyAlignment="1">
      <alignment horizontal="right"/>
    </xf>
    <xf numFmtId="1" fontId="40" fillId="0" borderId="15" xfId="5" applyNumberFormat="1" applyFont="1" applyBorder="1" applyAlignment="1">
      <alignment horizontal="right"/>
    </xf>
    <xf numFmtId="1" fontId="40" fillId="0" borderId="4" xfId="5" applyNumberFormat="1" applyFont="1" applyBorder="1" applyAlignment="1">
      <alignment horizontal="right"/>
    </xf>
    <xf numFmtId="1" fontId="0" fillId="0" borderId="0" xfId="0" applyNumberFormat="1" applyBorder="1" applyAlignment="1">
      <alignment horizontal="right"/>
    </xf>
    <xf numFmtId="1" fontId="0" fillId="0" borderId="20" xfId="0" applyNumberFormat="1" applyBorder="1" applyAlignment="1">
      <alignment horizontal="right"/>
    </xf>
    <xf numFmtId="1" fontId="41" fillId="0" borderId="4" xfId="5" applyNumberFormat="1" applyFont="1" applyBorder="1" applyAlignment="1">
      <alignment horizontal="right" vertical="center" wrapText="1"/>
    </xf>
    <xf numFmtId="1" fontId="41" fillId="0" borderId="23" xfId="5" applyNumberFormat="1" applyFont="1" applyFill="1" applyBorder="1" applyAlignment="1">
      <alignment horizontal="right" vertical="center"/>
    </xf>
    <xf numFmtId="1" fontId="42" fillId="0" borderId="23" xfId="5" applyNumberFormat="1" applyFont="1" applyBorder="1" applyAlignment="1">
      <alignment horizontal="right"/>
    </xf>
    <xf numFmtId="1" fontId="2" fillId="0" borderId="4" xfId="0" applyNumberFormat="1" applyFont="1" applyBorder="1" applyAlignment="1">
      <alignment horizontal="right"/>
    </xf>
    <xf numFmtId="1" fontId="2" fillId="0" borderId="23" xfId="0" applyNumberFormat="1" applyFont="1" applyBorder="1" applyAlignment="1">
      <alignment horizontal="right"/>
    </xf>
    <xf numFmtId="1" fontId="0" fillId="0" borderId="4" xfId="0" applyNumberFormat="1" applyBorder="1" applyAlignment="1">
      <alignment horizontal="right"/>
    </xf>
    <xf numFmtId="1" fontId="29" fillId="0" borderId="23" xfId="3" applyNumberFormat="1" applyFont="1" applyBorder="1"/>
    <xf numFmtId="1" fontId="31" fillId="0" borderId="4" xfId="3" applyNumberFormat="1" applyFont="1" applyBorder="1"/>
    <xf numFmtId="1" fontId="31" fillId="0" borderId="23" xfId="3" applyNumberFormat="1" applyFont="1" applyBorder="1"/>
    <xf numFmtId="1" fontId="29" fillId="0" borderId="23" xfId="2" applyNumberFormat="1" applyFont="1" applyBorder="1"/>
    <xf numFmtId="1" fontId="31" fillId="0" borderId="4" xfId="2" applyNumberFormat="1" applyFont="1" applyBorder="1"/>
    <xf numFmtId="1" fontId="31" fillId="0" borderId="23" xfId="2" applyNumberFormat="1" applyFont="1" applyBorder="1"/>
    <xf numFmtId="1" fontId="31" fillId="0" borderId="13" xfId="2" applyNumberFormat="1" applyFont="1" applyBorder="1"/>
    <xf numFmtId="1" fontId="31" fillId="0" borderId="12" xfId="2" applyNumberFormat="1" applyFont="1" applyBorder="1"/>
    <xf numFmtId="1" fontId="29" fillId="0" borderId="40" xfId="2" applyNumberFormat="1" applyFont="1" applyBorder="1"/>
    <xf numFmtId="1" fontId="29" fillId="0" borderId="52" xfId="2" applyNumberFormat="1" applyFont="1" applyBorder="1"/>
    <xf numFmtId="1" fontId="31" fillId="0" borderId="10" xfId="3" applyNumberFormat="1" applyFont="1" applyBorder="1"/>
    <xf numFmtId="1" fontId="31" fillId="0" borderId="9" xfId="3" applyNumberFormat="1" applyFont="1" applyBorder="1"/>
    <xf numFmtId="1" fontId="29" fillId="0" borderId="13" xfId="3" applyNumberFormat="1" applyFont="1" applyBorder="1"/>
    <xf numFmtId="1" fontId="31" fillId="0" borderId="12" xfId="3" applyNumberFormat="1" applyFont="1" applyBorder="1"/>
    <xf numFmtId="1" fontId="29" fillId="0" borderId="22" xfId="3" applyNumberFormat="1" applyFont="1" applyBorder="1"/>
    <xf numFmtId="1" fontId="29" fillId="0" borderId="26" xfId="3" applyNumberFormat="1" applyFont="1" applyBorder="1"/>
    <xf numFmtId="1" fontId="31" fillId="0" borderId="53" xfId="3" applyNumberFormat="1" applyFont="1" applyBorder="1"/>
    <xf numFmtId="1" fontId="31" fillId="0" borderId="6" xfId="3" applyNumberFormat="1" applyFont="1" applyBorder="1"/>
    <xf numFmtId="1" fontId="34" fillId="0" borderId="22" xfId="3" applyNumberFormat="1" applyFont="1" applyBorder="1"/>
    <xf numFmtId="1" fontId="34" fillId="0" borderId="26" xfId="3" applyNumberFormat="1" applyFont="1" applyBorder="1"/>
    <xf numFmtId="1" fontId="71" fillId="0" borderId="0" xfId="0" applyNumberFormat="1" applyFont="1" applyBorder="1"/>
    <xf numFmtId="1" fontId="71" fillId="0" borderId="20" xfId="0" applyNumberFormat="1" applyFont="1" applyBorder="1"/>
    <xf numFmtId="1" fontId="21" fillId="0" borderId="0" xfId="0" applyNumberFormat="1" applyFont="1" applyFill="1" applyBorder="1" applyAlignment="1">
      <alignment horizontal="left"/>
    </xf>
    <xf numFmtId="1" fontId="21" fillId="0" borderId="20" xfId="0" applyNumberFormat="1" applyFont="1" applyFill="1" applyBorder="1" applyAlignment="1">
      <alignment horizontal="left"/>
    </xf>
    <xf numFmtId="0" fontId="59" fillId="0" borderId="54" xfId="0" applyFont="1" applyBorder="1"/>
    <xf numFmtId="166" fontId="59" fillId="0" borderId="55" xfId="0" applyNumberFormat="1" applyFont="1" applyBorder="1"/>
    <xf numFmtId="1" fontId="12" fillId="0" borderId="25" xfId="0" applyNumberFormat="1" applyFont="1" applyBorder="1"/>
    <xf numFmtId="166" fontId="0" fillId="0" borderId="56" xfId="0" applyNumberFormat="1" applyBorder="1"/>
    <xf numFmtId="166" fontId="0" fillId="0" borderId="35" xfId="0" applyNumberFormat="1" applyBorder="1"/>
    <xf numFmtId="166" fontId="0" fillId="0" borderId="33" xfId="0" applyNumberFormat="1" applyBorder="1"/>
    <xf numFmtId="166" fontId="0" fillId="0" borderId="48" xfId="0" applyNumberFormat="1" applyBorder="1"/>
    <xf numFmtId="0" fontId="43" fillId="0" borderId="5" xfId="5" applyNumberFormat="1" applyFont="1" applyBorder="1" applyAlignment="1">
      <alignment horizontal="right" vertical="center" wrapText="1"/>
    </xf>
    <xf numFmtId="0" fontId="43" fillId="0" borderId="15" xfId="5" applyNumberFormat="1" applyFont="1" applyFill="1" applyBorder="1" applyAlignment="1">
      <alignment horizontal="right" vertical="center"/>
    </xf>
    <xf numFmtId="1" fontId="43" fillId="0" borderId="5" xfId="5" applyNumberFormat="1" applyFont="1" applyBorder="1" applyAlignment="1">
      <alignment horizontal="right" vertical="center" wrapText="1"/>
    </xf>
    <xf numFmtId="0" fontId="43" fillId="0" borderId="28" xfId="0" applyFont="1" applyBorder="1" applyAlignment="1">
      <alignment horizontal="left" vertical="center"/>
    </xf>
    <xf numFmtId="1" fontId="7" fillId="0" borderId="4" xfId="0" applyNumberFormat="1" applyFont="1" applyBorder="1"/>
    <xf numFmtId="1" fontId="7" fillId="0" borderId="4" xfId="0" applyNumberFormat="1" applyFont="1" applyBorder="1" applyAlignment="1">
      <alignment horizontal="center"/>
    </xf>
    <xf numFmtId="1" fontId="8" fillId="0" borderId="4" xfId="0" applyNumberFormat="1" applyFont="1" applyBorder="1"/>
    <xf numFmtId="164" fontId="41" fillId="0" borderId="5" xfId="5" applyNumberFormat="1" applyFont="1" applyBorder="1" applyAlignment="1">
      <alignment horizontal="center" vertical="center" wrapText="1"/>
    </xf>
    <xf numFmtId="164" fontId="41" fillId="0" borderId="15" xfId="5" applyNumberFormat="1" applyFont="1" applyFill="1" applyBorder="1" applyAlignment="1">
      <alignment horizontal="center" vertical="center"/>
    </xf>
    <xf numFmtId="1" fontId="41" fillId="0" borderId="5" xfId="5" applyNumberFormat="1" applyFont="1" applyBorder="1" applyAlignment="1">
      <alignment horizontal="center" vertical="center" wrapText="1"/>
    </xf>
    <xf numFmtId="1" fontId="41" fillId="0" borderId="15" xfId="5" applyNumberFormat="1" applyFont="1" applyFill="1" applyBorder="1" applyAlignment="1">
      <alignment horizontal="center" vertical="center"/>
    </xf>
    <xf numFmtId="1" fontId="41" fillId="0" borderId="5" xfId="5" applyNumberFormat="1" applyFont="1" applyBorder="1" applyAlignment="1">
      <alignment horizontal="right" vertical="center" wrapText="1"/>
    </xf>
    <xf numFmtId="1" fontId="41" fillId="0" borderId="15" xfId="5" applyNumberFormat="1" applyFont="1" applyFill="1" applyBorder="1" applyAlignment="1">
      <alignment horizontal="right" vertical="center"/>
    </xf>
    <xf numFmtId="0" fontId="9" fillId="0" borderId="0" xfId="0" applyFont="1" applyBorder="1" applyAlignment="1">
      <alignment horizontal="center"/>
    </xf>
    <xf numFmtId="1" fontId="43" fillId="0" borderId="15" xfId="5" applyNumberFormat="1" applyFont="1" applyFill="1" applyBorder="1" applyAlignment="1">
      <alignment horizontal="right" vertical="center"/>
    </xf>
    <xf numFmtId="0" fontId="0" fillId="0" borderId="36" xfId="0" applyBorder="1"/>
    <xf numFmtId="164" fontId="41" fillId="0" borderId="5" xfId="5" applyNumberFormat="1" applyFont="1" applyBorder="1" applyAlignment="1">
      <alignment horizontal="center" wrapText="1"/>
    </xf>
    <xf numFmtId="164" fontId="41" fillId="0" borderId="15" xfId="5" applyNumberFormat="1" applyFont="1" applyFill="1" applyBorder="1" applyAlignment="1">
      <alignment horizontal="center"/>
    </xf>
    <xf numFmtId="0" fontId="58" fillId="0" borderId="0" xfId="0" applyFont="1" applyBorder="1" applyAlignment="1">
      <alignment horizontal="left"/>
    </xf>
    <xf numFmtId="0" fontId="51" fillId="0" borderId="0" xfId="0" applyFont="1" applyAlignment="1">
      <alignment wrapText="1"/>
    </xf>
    <xf numFmtId="0" fontId="51" fillId="0" borderId="0" xfId="0" applyFont="1" applyAlignment="1">
      <alignment horizontal="right"/>
    </xf>
    <xf numFmtId="0" fontId="58" fillId="0" borderId="0" xfId="0" applyNumberFormat="1" applyFont="1" applyBorder="1" applyAlignment="1">
      <alignment horizontal="right"/>
    </xf>
    <xf numFmtId="166" fontId="0" fillId="0" borderId="43" xfId="0" applyNumberFormat="1" applyBorder="1" applyAlignment="1">
      <alignment wrapText="1"/>
    </xf>
    <xf numFmtId="166" fontId="0" fillId="0" borderId="43" xfId="0" applyNumberFormat="1" applyBorder="1" applyAlignment="1"/>
    <xf numFmtId="0" fontId="7" fillId="0" borderId="2" xfId="0" applyFont="1" applyBorder="1"/>
    <xf numFmtId="14" fontId="0" fillId="0" borderId="0" xfId="0" applyNumberFormat="1"/>
    <xf numFmtId="0" fontId="41" fillId="0" borderId="5" xfId="5" applyNumberFormat="1" applyFont="1" applyBorder="1" applyAlignment="1">
      <alignment horizontal="center" wrapText="1"/>
    </xf>
    <xf numFmtId="0" fontId="40" fillId="0" borderId="5" xfId="5" applyNumberFormat="1" applyFont="1" applyFill="1" applyBorder="1" applyAlignment="1">
      <alignment horizontal="right"/>
    </xf>
    <xf numFmtId="0" fontId="0" fillId="0" borderId="20" xfId="0" applyBorder="1" applyAlignment="1">
      <alignment horizontal="left"/>
    </xf>
    <xf numFmtId="0" fontId="51" fillId="0" borderId="4" xfId="0" applyFont="1" applyBorder="1" applyAlignment="1">
      <alignment wrapText="1"/>
    </xf>
    <xf numFmtId="166" fontId="51" fillId="0" borderId="43" xfId="5" applyNumberFormat="1" applyFont="1" applyBorder="1" applyAlignment="1">
      <alignment horizontal="right"/>
    </xf>
    <xf numFmtId="166" fontId="51" fillId="0" borderId="4" xfId="0" applyNumberFormat="1" applyFont="1" applyBorder="1" applyAlignment="1">
      <alignment horizontal="right"/>
    </xf>
    <xf numFmtId="166" fontId="51" fillId="0" borderId="4" xfId="5" applyNumberFormat="1" applyFont="1" applyBorder="1" applyAlignment="1">
      <alignment horizontal="right"/>
    </xf>
    <xf numFmtId="166" fontId="51" fillId="0" borderId="4" xfId="5" applyNumberFormat="1" applyFont="1" applyFill="1" applyBorder="1" applyAlignment="1">
      <alignment horizontal="right"/>
    </xf>
    <xf numFmtId="0" fontId="52" fillId="0" borderId="26" xfId="0" applyFont="1" applyBorder="1"/>
    <xf numFmtId="166" fontId="52" fillId="0" borderId="26" xfId="0" applyNumberFormat="1" applyFont="1" applyBorder="1" applyAlignment="1">
      <alignment horizontal="right"/>
    </xf>
    <xf numFmtId="165" fontId="51" fillId="0" borderId="0" xfId="0" applyNumberFormat="1" applyFont="1"/>
    <xf numFmtId="1" fontId="7" fillId="3" borderId="52" xfId="0" applyNumberFormat="1" applyFont="1" applyFill="1" applyBorder="1"/>
    <xf numFmtId="0" fontId="38" fillId="3" borderId="26" xfId="0" applyFont="1" applyFill="1" applyBorder="1" applyAlignment="1">
      <alignment horizontal="center"/>
    </xf>
    <xf numFmtId="0" fontId="8" fillId="0" borderId="4" xfId="0" applyNumberFormat="1" applyFont="1" applyBorder="1" applyAlignment="1">
      <alignment horizontal="right" wrapText="1"/>
    </xf>
    <xf numFmtId="0" fontId="0" fillId="0" borderId="29" xfId="0" applyBorder="1"/>
    <xf numFmtId="0" fontId="0" fillId="0" borderId="54" xfId="0" applyBorder="1"/>
    <xf numFmtId="0" fontId="0" fillId="0" borderId="55" xfId="0" applyBorder="1"/>
    <xf numFmtId="0" fontId="7" fillId="0" borderId="18" xfId="0" applyFont="1" applyBorder="1"/>
    <xf numFmtId="0" fontId="0" fillId="0" borderId="22" xfId="0" applyBorder="1"/>
    <xf numFmtId="0" fontId="0" fillId="0" borderId="57" xfId="0" applyBorder="1"/>
    <xf numFmtId="0" fontId="0" fillId="0" borderId="28" xfId="0" applyBorder="1"/>
    <xf numFmtId="0" fontId="0" fillId="0" borderId="1" xfId="0" applyBorder="1"/>
    <xf numFmtId="0" fontId="0" fillId="0" borderId="53" xfId="0" applyBorder="1"/>
    <xf numFmtId="0" fontId="0" fillId="0" borderId="47" xfId="0" applyBorder="1"/>
    <xf numFmtId="0" fontId="0" fillId="0" borderId="38" xfId="0" applyBorder="1"/>
    <xf numFmtId="0" fontId="0" fillId="0" borderId="14" xfId="0" applyBorder="1" applyAlignment="1">
      <alignment wrapText="1"/>
    </xf>
    <xf numFmtId="0" fontId="7" fillId="0" borderId="22" xfId="0" applyFont="1" applyBorder="1"/>
    <xf numFmtId="0" fontId="7" fillId="0" borderId="54" xfId="0" applyFont="1" applyBorder="1"/>
    <xf numFmtId="0" fontId="7" fillId="0" borderId="55" xfId="0" applyFont="1" applyBorder="1"/>
    <xf numFmtId="0" fontId="7" fillId="0" borderId="58" xfId="0" applyFont="1" applyBorder="1"/>
    <xf numFmtId="0" fontId="7" fillId="0" borderId="28" xfId="0" applyFont="1" applyBorder="1"/>
    <xf numFmtId="0" fontId="7" fillId="0" borderId="20" xfId="0" applyFont="1" applyBorder="1"/>
    <xf numFmtId="0" fontId="7" fillId="0" borderId="36" xfId="0" applyFont="1" applyBorder="1"/>
    <xf numFmtId="0" fontId="7" fillId="0" borderId="45" xfId="0" applyFont="1" applyBorder="1"/>
    <xf numFmtId="0" fontId="7" fillId="0" borderId="32" xfId="0" applyFont="1" applyBorder="1"/>
    <xf numFmtId="0" fontId="7" fillId="0" borderId="30" xfId="0" applyFont="1" applyBorder="1"/>
    <xf numFmtId="0" fontId="0" fillId="0" borderId="0" xfId="0" applyAlignment="1">
      <alignment horizontal="right"/>
    </xf>
    <xf numFmtId="0" fontId="1" fillId="0" borderId="59" xfId="0" applyFont="1" applyBorder="1"/>
    <xf numFmtId="0" fontId="1" fillId="0" borderId="35" xfId="0" applyFont="1" applyBorder="1" applyAlignment="1">
      <alignment horizontal="center" wrapText="1"/>
    </xf>
    <xf numFmtId="0" fontId="0" fillId="0" borderId="6" xfId="0" applyBorder="1"/>
    <xf numFmtId="0" fontId="8" fillId="0" borderId="6" xfId="0" applyFont="1" applyBorder="1" applyAlignment="1">
      <alignment wrapText="1"/>
    </xf>
    <xf numFmtId="0" fontId="8" fillId="0" borderId="43" xfId="0" applyFont="1" applyBorder="1" applyAlignment="1">
      <alignment horizontal="center"/>
    </xf>
    <xf numFmtId="0" fontId="1" fillId="0" borderId="6" xfId="0" applyFont="1" applyBorder="1"/>
    <xf numFmtId="0" fontId="8" fillId="0" borderId="6" xfId="0" applyFont="1" applyBorder="1"/>
    <xf numFmtId="0" fontId="38" fillId="0" borderId="4" xfId="0" applyFont="1" applyBorder="1"/>
    <xf numFmtId="0" fontId="38" fillId="0" borderId="4" xfId="0" applyFont="1" applyBorder="1" applyAlignment="1">
      <alignment wrapText="1"/>
    </xf>
    <xf numFmtId="0" fontId="38" fillId="0" borderId="43" xfId="0" applyFont="1" applyBorder="1" applyAlignment="1">
      <alignment wrapText="1"/>
    </xf>
    <xf numFmtId="0" fontId="1" fillId="0" borderId="43" xfId="0" applyFont="1" applyBorder="1"/>
    <xf numFmtId="0" fontId="8" fillId="0" borderId="5" xfId="0" applyFont="1" applyBorder="1" applyAlignment="1">
      <alignment wrapText="1"/>
    </xf>
    <xf numFmtId="0" fontId="1" fillId="0" borderId="4" xfId="0" quotePrefix="1" applyFont="1" applyBorder="1" applyAlignment="1">
      <alignment horizontal="left"/>
    </xf>
    <xf numFmtId="0" fontId="9" fillId="0" borderId="0" xfId="0" applyFont="1" applyAlignment="1">
      <alignment horizontal="center" wrapText="1"/>
    </xf>
    <xf numFmtId="166" fontId="7" fillId="0" borderId="38" xfId="0" applyNumberFormat="1" applyFont="1" applyFill="1" applyBorder="1" applyAlignment="1">
      <alignment horizontal="right"/>
    </xf>
    <xf numFmtId="0" fontId="0" fillId="0" borderId="37" xfId="0" applyBorder="1"/>
    <xf numFmtId="1" fontId="58" fillId="0" borderId="36" xfId="0" applyNumberFormat="1" applyFont="1" applyBorder="1" applyAlignment="1">
      <alignment horizontal="right"/>
    </xf>
    <xf numFmtId="0" fontId="41" fillId="0" borderId="4" xfId="0" applyFont="1" applyBorder="1" applyAlignment="1">
      <alignment horizontal="center" wrapText="1"/>
    </xf>
    <xf numFmtId="0" fontId="41" fillId="0" borderId="8" xfId="0" applyFont="1" applyBorder="1" applyAlignment="1">
      <alignment horizontal="center" vertical="center" wrapText="1"/>
    </xf>
    <xf numFmtId="49" fontId="40" fillId="0" borderId="16" xfId="0" applyNumberFormat="1" applyFont="1" applyBorder="1" applyAlignment="1">
      <alignment horizontal="center"/>
    </xf>
    <xf numFmtId="1" fontId="2" fillId="0" borderId="5" xfId="0" applyNumberFormat="1" applyFont="1" applyBorder="1" applyAlignment="1">
      <alignment horizontal="right"/>
    </xf>
    <xf numFmtId="0" fontId="40" fillId="0" borderId="4" xfId="0" applyFont="1" applyBorder="1" applyAlignment="1">
      <alignment horizontal="left"/>
    </xf>
    <xf numFmtId="49" fontId="11" fillId="0" borderId="44" xfId="0" applyNumberFormat="1" applyFont="1" applyFill="1" applyBorder="1"/>
    <xf numFmtId="49" fontId="0" fillId="0" borderId="44" xfId="0" applyNumberFormat="1" applyBorder="1"/>
    <xf numFmtId="49" fontId="40" fillId="0" borderId="14" xfId="0" applyNumberFormat="1" applyFont="1" applyBorder="1" applyAlignment="1">
      <alignment horizontal="center"/>
    </xf>
    <xf numFmtId="49" fontId="0" fillId="0" borderId="44" xfId="0" applyNumberFormat="1" applyBorder="1" applyAlignment="1">
      <alignment wrapText="1"/>
    </xf>
    <xf numFmtId="49" fontId="0" fillId="0" borderId="0" xfId="0" applyNumberFormat="1" applyBorder="1"/>
    <xf numFmtId="49" fontId="7" fillId="0" borderId="0" xfId="0" applyNumberFormat="1" applyFont="1" applyBorder="1"/>
    <xf numFmtId="49" fontId="0" fillId="0" borderId="0" xfId="0" applyNumberFormat="1"/>
    <xf numFmtId="49" fontId="41" fillId="0" borderId="16" xfId="0" applyNumberFormat="1" applyFont="1" applyBorder="1" applyAlignment="1">
      <alignment horizontal="center" vertical="center" wrapText="1"/>
    </xf>
    <xf numFmtId="49" fontId="43" fillId="0" borderId="16" xfId="0" applyNumberFormat="1" applyFont="1" applyBorder="1" applyAlignment="1">
      <alignment horizontal="center" vertical="center"/>
    </xf>
    <xf numFmtId="0" fontId="51" fillId="0" borderId="0" xfId="0" applyFont="1" applyAlignment="1"/>
    <xf numFmtId="0" fontId="51" fillId="0" borderId="4" xfId="0" applyFont="1" applyBorder="1" applyAlignment="1"/>
    <xf numFmtId="49" fontId="69" fillId="0" borderId="16" xfId="0" applyNumberFormat="1" applyFont="1" applyBorder="1" applyAlignment="1">
      <alignment horizontal="left" wrapText="1"/>
    </xf>
    <xf numFmtId="49" fontId="51" fillId="0" borderId="16" xfId="0" applyNumberFormat="1" applyFont="1" applyBorder="1" applyAlignment="1">
      <alignment horizontal="left" wrapText="1"/>
    </xf>
    <xf numFmtId="49" fontId="51" fillId="0" borderId="16" xfId="0" applyNumberFormat="1" applyFont="1" applyBorder="1" applyAlignment="1">
      <alignment horizontal="center"/>
    </xf>
    <xf numFmtId="49" fontId="51" fillId="0" borderId="4" xfId="0" applyNumberFormat="1" applyFont="1" applyBorder="1" applyAlignment="1">
      <alignment horizontal="center"/>
    </xf>
    <xf numFmtId="49" fontId="52" fillId="0" borderId="31" xfId="0" applyNumberFormat="1" applyFont="1" applyBorder="1"/>
    <xf numFmtId="1" fontId="51" fillId="0" borderId="43" xfId="5" applyNumberFormat="1" applyFont="1" applyBorder="1" applyAlignment="1">
      <alignment horizontal="center" wrapText="1"/>
    </xf>
    <xf numFmtId="1" fontId="51" fillId="0" borderId="4" xfId="5" applyNumberFormat="1" applyFont="1" applyBorder="1" applyAlignment="1">
      <alignment horizontal="center" wrapText="1"/>
    </xf>
    <xf numFmtId="1" fontId="51" fillId="4" borderId="23" xfId="5" applyNumberFormat="1" applyFont="1" applyFill="1" applyBorder="1" applyAlignment="1">
      <alignment horizontal="right"/>
    </xf>
    <xf numFmtId="49" fontId="51" fillId="0" borderId="29" xfId="0" applyNumberFormat="1" applyFont="1" applyBorder="1" applyAlignment="1">
      <alignment horizontal="center"/>
    </xf>
    <xf numFmtId="166" fontId="51" fillId="0" borderId="0" xfId="0" applyNumberFormat="1" applyFont="1"/>
    <xf numFmtId="0" fontId="12" fillId="0" borderId="4" xfId="0" applyFont="1" applyFill="1" applyBorder="1"/>
    <xf numFmtId="49" fontId="0" fillId="0" borderId="1" xfId="0" applyNumberFormat="1" applyBorder="1"/>
    <xf numFmtId="164" fontId="69" fillId="0" borderId="29" xfId="5" applyNumberFormat="1" applyFont="1" applyBorder="1" applyAlignment="1">
      <alignment horizontal="center" textRotation="90" wrapText="1"/>
    </xf>
    <xf numFmtId="1" fontId="51" fillId="0" borderId="57" xfId="5" applyNumberFormat="1" applyFont="1" applyBorder="1" applyAlignment="1">
      <alignment horizontal="center" wrapText="1"/>
    </xf>
    <xf numFmtId="166" fontId="51" fillId="0" borderId="57" xfId="5" applyNumberFormat="1" applyFont="1" applyBorder="1" applyAlignment="1">
      <alignment horizontal="right"/>
    </xf>
    <xf numFmtId="166" fontId="51" fillId="0" borderId="29" xfId="5" quotePrefix="1" applyNumberFormat="1" applyFont="1" applyBorder="1" applyAlignment="1">
      <alignment horizontal="right"/>
    </xf>
    <xf numFmtId="166" fontId="51" fillId="0" borderId="29" xfId="5" applyNumberFormat="1" applyFont="1" applyBorder="1" applyAlignment="1">
      <alignment horizontal="right"/>
    </xf>
    <xf numFmtId="49" fontId="41" fillId="0" borderId="16" xfId="0" applyNumberFormat="1" applyFont="1" applyBorder="1" applyAlignment="1">
      <alignment horizontal="center" wrapText="1"/>
    </xf>
    <xf numFmtId="49" fontId="40" fillId="0" borderId="16" xfId="0" applyNumberFormat="1" applyFont="1" applyBorder="1" applyAlignment="1">
      <alignment horizontal="center" vertical="center"/>
    </xf>
    <xf numFmtId="49" fontId="40" fillId="0" borderId="11" xfId="0" applyNumberFormat="1" applyFont="1" applyBorder="1" applyAlignment="1">
      <alignment horizontal="center"/>
    </xf>
    <xf numFmtId="49" fontId="7" fillId="0" borderId="0" xfId="0" applyNumberFormat="1" applyFont="1" applyFill="1" applyBorder="1" applyAlignment="1">
      <alignment wrapText="1"/>
    </xf>
    <xf numFmtId="49" fontId="0" fillId="0" borderId="0" xfId="0" applyNumberFormat="1" applyFill="1" applyBorder="1" applyAlignment="1">
      <alignment wrapText="1"/>
    </xf>
    <xf numFmtId="49" fontId="8" fillId="0" borderId="0" xfId="0" applyNumberFormat="1" applyFont="1" applyBorder="1" applyAlignment="1">
      <alignment wrapText="1"/>
    </xf>
    <xf numFmtId="49" fontId="43" fillId="0" borderId="14" xfId="0" applyNumberFormat="1" applyFont="1" applyBorder="1" applyAlignment="1">
      <alignment horizontal="center" vertical="center" wrapText="1"/>
    </xf>
    <xf numFmtId="49" fontId="43" fillId="0" borderId="27" xfId="0" applyNumberFormat="1" applyFont="1" applyBorder="1" applyAlignment="1">
      <alignment horizontal="center" vertical="center"/>
    </xf>
    <xf numFmtId="1" fontId="43" fillId="0" borderId="5" xfId="5" applyNumberFormat="1" applyFont="1" applyBorder="1" applyAlignment="1">
      <alignment horizontal="left" vertical="center" wrapText="1"/>
    </xf>
    <xf numFmtId="166" fontId="51" fillId="0" borderId="43" xfId="5" applyNumberFormat="1" applyFont="1" applyFill="1" applyBorder="1" applyAlignment="1">
      <alignment horizontal="right"/>
    </xf>
    <xf numFmtId="0" fontId="43" fillId="0" borderId="4" xfId="0" applyFont="1" applyBorder="1" applyAlignment="1"/>
    <xf numFmtId="49" fontId="43" fillId="0" borderId="16" xfId="0" applyNumberFormat="1" applyFont="1" applyBorder="1" applyAlignment="1">
      <alignment horizontal="center" wrapText="1"/>
    </xf>
    <xf numFmtId="166" fontId="7" fillId="0" borderId="44" xfId="0" applyNumberFormat="1" applyFont="1" applyBorder="1" applyAlignment="1">
      <alignment horizontal="left"/>
    </xf>
    <xf numFmtId="166" fontId="8" fillId="0" borderId="5" xfId="0" applyNumberFormat="1" applyFont="1" applyBorder="1" applyAlignment="1">
      <alignment horizontal="left"/>
    </xf>
    <xf numFmtId="166" fontId="0" fillId="0" borderId="6" xfId="0" applyNumberFormat="1" applyBorder="1" applyAlignment="1"/>
    <xf numFmtId="0" fontId="8" fillId="0" borderId="4" xfId="0" applyFont="1" applyBorder="1" applyAlignment="1">
      <alignment horizontal="right"/>
    </xf>
    <xf numFmtId="0" fontId="50" fillId="0" borderId="44" xfId="0" applyFont="1" applyBorder="1" applyAlignment="1">
      <alignment wrapText="1"/>
    </xf>
    <xf numFmtId="166" fontId="50" fillId="0" borderId="0" xfId="0" applyNumberFormat="1" applyFont="1" applyBorder="1" applyAlignment="1">
      <alignment horizontal="right"/>
    </xf>
    <xf numFmtId="166" fontId="41" fillId="0" borderId="0" xfId="5" applyNumberFormat="1" applyFont="1" applyFill="1" applyBorder="1" applyAlignment="1">
      <alignment horizontal="right" vertical="center"/>
    </xf>
    <xf numFmtId="49" fontId="51" fillId="0" borderId="44" xfId="0" applyNumberFormat="1" applyFont="1" applyBorder="1" applyAlignment="1">
      <alignment horizontal="center"/>
    </xf>
    <xf numFmtId="166" fontId="51" fillId="0" borderId="1" xfId="5" applyNumberFormat="1" applyFont="1" applyBorder="1" applyAlignment="1">
      <alignment horizontal="right"/>
    </xf>
    <xf numFmtId="166" fontId="51" fillId="0" borderId="6" xfId="5" applyNumberFormat="1" applyFont="1" applyBorder="1" applyAlignment="1">
      <alignment horizontal="right"/>
    </xf>
    <xf numFmtId="166" fontId="51" fillId="0" borderId="6" xfId="0" applyNumberFormat="1" applyFont="1" applyBorder="1" applyAlignment="1">
      <alignment horizontal="right"/>
    </xf>
    <xf numFmtId="166" fontId="40" fillId="0" borderId="0" xfId="5" applyNumberFormat="1" applyFont="1" applyBorder="1" applyAlignment="1">
      <alignment horizontal="right"/>
    </xf>
    <xf numFmtId="0" fontId="51" fillId="0" borderId="0" xfId="0" applyFont="1" applyBorder="1" applyAlignment="1"/>
    <xf numFmtId="166" fontId="51" fillId="0" borderId="0" xfId="0" applyNumberFormat="1" applyFont="1" applyBorder="1" applyAlignment="1">
      <alignment horizontal="right"/>
    </xf>
    <xf numFmtId="1" fontId="51" fillId="0" borderId="0" xfId="5" applyNumberFormat="1" applyFont="1" applyFill="1" applyBorder="1" applyAlignment="1">
      <alignment horizontal="right"/>
    </xf>
    <xf numFmtId="166" fontId="51" fillId="0" borderId="0" xfId="0" applyNumberFormat="1" applyFont="1" applyBorder="1"/>
    <xf numFmtId="165" fontId="51" fillId="0" borderId="0" xfId="0" applyNumberFormat="1" applyFont="1" applyFill="1" applyBorder="1"/>
    <xf numFmtId="166" fontId="72" fillId="0" borderId="0" xfId="5" applyNumberFormat="1" applyFont="1" applyFill="1" applyBorder="1" applyAlignment="1">
      <alignment horizontal="right"/>
    </xf>
    <xf numFmtId="0" fontId="51" fillId="0" borderId="0" xfId="0" applyFont="1" applyFill="1" applyBorder="1" applyAlignment="1"/>
    <xf numFmtId="0" fontId="51" fillId="0" borderId="0" xfId="0" applyFont="1" applyFill="1" applyBorder="1"/>
    <xf numFmtId="166" fontId="69" fillId="0" borderId="0" xfId="0" applyNumberFormat="1" applyFont="1" applyFill="1" applyBorder="1" applyAlignment="1">
      <alignment horizontal="right"/>
    </xf>
    <xf numFmtId="165" fontId="68" fillId="0" borderId="0" xfId="0" applyNumberFormat="1" applyFont="1" applyFill="1"/>
    <xf numFmtId="49" fontId="40" fillId="0" borderId="4" xfId="0" applyNumberFormat="1" applyFont="1" applyBorder="1" applyAlignment="1">
      <alignment horizontal="center" vertical="center"/>
    </xf>
    <xf numFmtId="166" fontId="47" fillId="0" borderId="0" xfId="0" applyNumberFormat="1" applyFont="1" applyFill="1" applyBorder="1" applyAlignment="1">
      <alignment horizontal="left"/>
    </xf>
    <xf numFmtId="166" fontId="47" fillId="0" borderId="20" xfId="0" applyNumberFormat="1" applyFont="1" applyFill="1" applyBorder="1" applyAlignment="1">
      <alignment horizontal="left"/>
    </xf>
    <xf numFmtId="1" fontId="75" fillId="0" borderId="14" xfId="3" applyNumberFormat="1" applyFont="1" applyBorder="1"/>
    <xf numFmtId="1" fontId="30" fillId="0" borderId="19" xfId="3" applyNumberFormat="1" applyFont="1" applyBorder="1"/>
    <xf numFmtId="1" fontId="29" fillId="0" borderId="53" xfId="3" applyNumberFormat="1" applyFont="1" applyBorder="1"/>
    <xf numFmtId="0" fontId="0" fillId="0" borderId="19" xfId="0" applyBorder="1"/>
    <xf numFmtId="1" fontId="0" fillId="0" borderId="55" xfId="0" applyNumberFormat="1" applyBorder="1"/>
    <xf numFmtId="0" fontId="7" fillId="0" borderId="19" xfId="0" applyFont="1" applyBorder="1"/>
    <xf numFmtId="0" fontId="0" fillId="0" borderId="1" xfId="0" applyFill="1" applyBorder="1"/>
    <xf numFmtId="0" fontId="0" fillId="0" borderId="50" xfId="0" applyBorder="1" applyAlignment="1"/>
    <xf numFmtId="0" fontId="0" fillId="0" borderId="50" xfId="0" applyBorder="1"/>
    <xf numFmtId="0" fontId="0" fillId="0" borderId="7" xfId="0" applyBorder="1"/>
    <xf numFmtId="0" fontId="7" fillId="0" borderId="1" xfId="0" applyFont="1" applyBorder="1"/>
    <xf numFmtId="0" fontId="7" fillId="0" borderId="7" xfId="0" applyFont="1" applyBorder="1"/>
    <xf numFmtId="0" fontId="0" fillId="0" borderId="60" xfId="0" applyBorder="1"/>
    <xf numFmtId="0" fontId="7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61" xfId="0" applyFont="1" applyBorder="1"/>
    <xf numFmtId="0" fontId="8" fillId="0" borderId="7" xfId="0" applyFont="1" applyBorder="1"/>
    <xf numFmtId="0" fontId="0" fillId="0" borderId="7" xfId="0" applyFill="1" applyBorder="1"/>
    <xf numFmtId="0" fontId="8" fillId="0" borderId="60" xfId="0" applyFont="1" applyBorder="1"/>
    <xf numFmtId="0" fontId="7" fillId="0" borderId="18" xfId="0" applyFont="1" applyFill="1" applyBorder="1"/>
    <xf numFmtId="0" fontId="9" fillId="0" borderId="5" xfId="0" applyFont="1" applyBorder="1"/>
    <xf numFmtId="0" fontId="9" fillId="0" borderId="18" xfId="0" applyFont="1" applyFill="1" applyBorder="1"/>
    <xf numFmtId="0" fontId="12" fillId="0" borderId="8" xfId="0" applyFont="1" applyFill="1" applyBorder="1"/>
    <xf numFmtId="1" fontId="12" fillId="0" borderId="10" xfId="0" applyNumberFormat="1" applyFont="1" applyBorder="1"/>
    <xf numFmtId="0" fontId="12" fillId="0" borderId="16" xfId="0" applyFont="1" applyFill="1" applyBorder="1"/>
    <xf numFmtId="0" fontId="12" fillId="0" borderId="11" xfId="0" applyFont="1" applyFill="1" applyBorder="1"/>
    <xf numFmtId="0" fontId="12" fillId="0" borderId="13" xfId="0" applyFont="1" applyBorder="1"/>
    <xf numFmtId="0" fontId="4" fillId="0" borderId="4" xfId="0" applyFont="1" applyBorder="1"/>
    <xf numFmtId="1" fontId="9" fillId="0" borderId="20" xfId="0" applyNumberFormat="1" applyFont="1" applyBorder="1"/>
    <xf numFmtId="1" fontId="12" fillId="0" borderId="36" xfId="0" applyNumberFormat="1" applyFont="1" applyBorder="1"/>
    <xf numFmtId="0" fontId="9" fillId="0" borderId="19" xfId="0" applyFont="1" applyFill="1" applyBorder="1"/>
    <xf numFmtId="0" fontId="12" fillId="0" borderId="36" xfId="0" applyFont="1" applyFill="1" applyBorder="1"/>
    <xf numFmtId="0" fontId="12" fillId="0" borderId="43" xfId="0" applyFont="1" applyFill="1" applyBorder="1"/>
    <xf numFmtId="1" fontId="12" fillId="0" borderId="51" xfId="0" applyNumberFormat="1" applyFont="1" applyBorder="1"/>
    <xf numFmtId="0" fontId="12" fillId="0" borderId="5" xfId="0" applyFont="1" applyFill="1" applyBorder="1"/>
    <xf numFmtId="1" fontId="12" fillId="0" borderId="15" xfId="0" applyNumberFormat="1" applyFont="1" applyBorder="1"/>
    <xf numFmtId="0" fontId="9" fillId="0" borderId="18" xfId="0" applyFont="1" applyBorder="1"/>
    <xf numFmtId="1" fontId="9" fillId="0" borderId="22" xfId="0" applyNumberFormat="1" applyFont="1" applyBorder="1"/>
    <xf numFmtId="0" fontId="8" fillId="0" borderId="62" xfId="0" applyNumberFormat="1" applyFont="1" applyBorder="1" applyAlignment="1">
      <alignment horizontal="right"/>
    </xf>
    <xf numFmtId="3" fontId="0" fillId="0" borderId="62" xfId="0" applyNumberFormat="1" applyBorder="1"/>
    <xf numFmtId="0" fontId="0" fillId="0" borderId="62" xfId="0" applyBorder="1"/>
    <xf numFmtId="3" fontId="7" fillId="0" borderId="21" xfId="0" applyNumberFormat="1" applyFont="1" applyBorder="1"/>
    <xf numFmtId="3" fontId="7" fillId="0" borderId="30" xfId="0" applyNumberFormat="1" applyFont="1" applyBorder="1"/>
    <xf numFmtId="3" fontId="0" fillId="0" borderId="61" xfId="0" applyNumberFormat="1" applyBorder="1"/>
    <xf numFmtId="0" fontId="0" fillId="0" borderId="30" xfId="0" applyBorder="1"/>
    <xf numFmtId="0" fontId="7" fillId="0" borderId="4" xfId="0" applyFont="1" applyBorder="1"/>
    <xf numFmtId="3" fontId="7" fillId="0" borderId="4" xfId="0" applyNumberFormat="1" applyFont="1" applyBorder="1"/>
    <xf numFmtId="3" fontId="7" fillId="0" borderId="12" xfId="0" applyNumberFormat="1" applyFont="1" applyBorder="1"/>
    <xf numFmtId="166" fontId="52" fillId="0" borderId="6" xfId="0" applyNumberFormat="1" applyFont="1" applyBorder="1" applyAlignment="1">
      <alignment horizontal="right"/>
    </xf>
    <xf numFmtId="165" fontId="77" fillId="0" borderId="0" xfId="0" applyNumberFormat="1" applyFont="1" applyFill="1" applyBorder="1"/>
    <xf numFmtId="0" fontId="77" fillId="0" borderId="0" xfId="0" applyFont="1"/>
    <xf numFmtId="0" fontId="51" fillId="0" borderId="4" xfId="0" applyFont="1" applyBorder="1"/>
    <xf numFmtId="49" fontId="51" fillId="0" borderId="14" xfId="0" applyNumberFormat="1" applyFont="1" applyBorder="1" applyAlignment="1">
      <alignment horizontal="center"/>
    </xf>
    <xf numFmtId="0" fontId="51" fillId="0" borderId="28" xfId="0" applyFont="1" applyBorder="1" applyAlignment="1">
      <alignment wrapText="1"/>
    </xf>
    <xf numFmtId="0" fontId="51" fillId="0" borderId="43" xfId="0" applyFont="1" applyBorder="1"/>
    <xf numFmtId="0" fontId="52" fillId="0" borderId="0" xfId="0" applyFont="1" applyBorder="1" applyAlignment="1">
      <alignment horizontal="center"/>
    </xf>
    <xf numFmtId="0" fontId="52" fillId="0" borderId="5" xfId="5" applyNumberFormat="1" applyFont="1" applyBorder="1" applyAlignment="1">
      <alignment horizontal="center" wrapText="1"/>
    </xf>
    <xf numFmtId="164" fontId="52" fillId="0" borderId="5" xfId="5" applyNumberFormat="1" applyFont="1" applyBorder="1" applyAlignment="1">
      <alignment horizontal="center" wrapText="1"/>
    </xf>
    <xf numFmtId="164" fontId="52" fillId="0" borderId="0" xfId="5" applyNumberFormat="1" applyFont="1" applyBorder="1" applyAlignment="1">
      <alignment horizontal="center" wrapText="1"/>
    </xf>
    <xf numFmtId="164" fontId="52" fillId="0" borderId="0" xfId="5" applyNumberFormat="1" applyFont="1" applyFill="1" applyBorder="1" applyAlignment="1">
      <alignment horizontal="center"/>
    </xf>
    <xf numFmtId="49" fontId="52" fillId="0" borderId="16" xfId="0" applyNumberFormat="1" applyFont="1" applyBorder="1" applyAlignment="1">
      <alignment horizontal="center" wrapText="1"/>
    </xf>
    <xf numFmtId="0" fontId="52" fillId="0" borderId="4" xfId="0" applyFont="1" applyBorder="1" applyAlignment="1">
      <alignment horizontal="center" wrapText="1"/>
    </xf>
    <xf numFmtId="164" fontId="52" fillId="0" borderId="4" xfId="5" applyNumberFormat="1" applyFont="1" applyBorder="1" applyAlignment="1">
      <alignment horizontal="center" wrapText="1"/>
    </xf>
    <xf numFmtId="49" fontId="51" fillId="0" borderId="16" xfId="0" applyNumberFormat="1" applyFont="1" applyBorder="1" applyAlignment="1">
      <alignment horizontal="center" vertical="center"/>
    </xf>
    <xf numFmtId="166" fontId="51" fillId="0" borderId="5" xfId="5" applyNumberFormat="1" applyFont="1" applyBorder="1" applyAlignment="1">
      <alignment horizontal="right"/>
    </xf>
    <xf numFmtId="166" fontId="52" fillId="0" borderId="15" xfId="5" applyNumberFormat="1" applyFont="1" applyFill="1" applyBorder="1" applyAlignment="1">
      <alignment horizontal="right" vertical="center"/>
    </xf>
    <xf numFmtId="49" fontId="51" fillId="0" borderId="16" xfId="0" applyNumberFormat="1" applyFont="1" applyBorder="1" applyAlignment="1">
      <alignment horizontal="center" wrapText="1"/>
    </xf>
    <xf numFmtId="166" fontId="51" fillId="0" borderId="5" xfId="5" applyNumberFormat="1" applyFont="1" applyBorder="1" applyAlignment="1">
      <alignment horizontal="right" vertical="center" wrapText="1"/>
    </xf>
    <xf numFmtId="166" fontId="52" fillId="0" borderId="5" xfId="5" applyNumberFormat="1" applyFont="1" applyBorder="1" applyAlignment="1">
      <alignment horizontal="right" vertical="center" wrapText="1"/>
    </xf>
    <xf numFmtId="1" fontId="51" fillId="0" borderId="4" xfId="5" applyNumberFormat="1" applyFont="1" applyBorder="1" applyAlignment="1">
      <alignment horizontal="right"/>
    </xf>
    <xf numFmtId="1" fontId="51" fillId="0" borderId="5" xfId="5" applyNumberFormat="1" applyFont="1" applyBorder="1" applyAlignment="1">
      <alignment horizontal="right"/>
    </xf>
    <xf numFmtId="49" fontId="51" fillId="0" borderId="11" xfId="0" applyNumberFormat="1" applyFont="1" applyBorder="1" applyAlignment="1">
      <alignment horizontal="center"/>
    </xf>
    <xf numFmtId="0" fontId="51" fillId="0" borderId="6" xfId="0" applyFont="1" applyBorder="1"/>
    <xf numFmtId="166" fontId="51" fillId="0" borderId="7" xfId="5" applyNumberFormat="1" applyFont="1" applyBorder="1" applyAlignment="1">
      <alignment horizontal="right"/>
    </xf>
    <xf numFmtId="164" fontId="51" fillId="0" borderId="0" xfId="0" applyNumberFormat="1" applyFont="1" applyBorder="1"/>
    <xf numFmtId="166" fontId="52" fillId="0" borderId="9" xfId="0" applyNumberFormat="1" applyFont="1" applyBorder="1" applyAlignment="1">
      <alignment horizontal="right"/>
    </xf>
    <xf numFmtId="166" fontId="52" fillId="0" borderId="10" xfId="0" applyNumberFormat="1" applyFont="1" applyBorder="1" applyAlignment="1">
      <alignment horizontal="right"/>
    </xf>
    <xf numFmtId="49" fontId="51" fillId="0" borderId="54" xfId="0" applyNumberFormat="1" applyFont="1" applyBorder="1" applyAlignment="1">
      <alignment horizontal="center"/>
    </xf>
    <xf numFmtId="0" fontId="51" fillId="0" borderId="43" xfId="0" quotePrefix="1" applyFont="1" applyBorder="1" applyAlignment="1">
      <alignment horizontal="left"/>
    </xf>
    <xf numFmtId="1" fontId="51" fillId="0" borderId="6" xfId="5" applyNumberFormat="1" applyFont="1" applyBorder="1" applyAlignment="1">
      <alignment horizontal="right"/>
    </xf>
    <xf numFmtId="0" fontId="51" fillId="0" borderId="27" xfId="0" applyFont="1" applyBorder="1" applyAlignment="1">
      <alignment horizontal="center" vertical="center"/>
    </xf>
    <xf numFmtId="0" fontId="51" fillId="0" borderId="5" xfId="5" applyNumberFormat="1" applyFont="1" applyBorder="1" applyAlignment="1">
      <alignment horizontal="right"/>
    </xf>
    <xf numFmtId="166" fontId="51" fillId="0" borderId="15" xfId="5" applyNumberFormat="1" applyFont="1" applyBorder="1" applyAlignment="1">
      <alignment horizontal="right"/>
    </xf>
    <xf numFmtId="166" fontId="51" fillId="0" borderId="0" xfId="5" applyNumberFormat="1" applyFont="1" applyBorder="1" applyAlignment="1">
      <alignment horizontal="right"/>
    </xf>
    <xf numFmtId="166" fontId="52" fillId="0" borderId="0" xfId="5" applyNumberFormat="1" applyFont="1" applyFill="1" applyBorder="1" applyAlignment="1">
      <alignment horizontal="right" vertical="center"/>
    </xf>
    <xf numFmtId="0" fontId="51" fillId="0" borderId="5" xfId="5" applyNumberFormat="1" applyFont="1" applyFill="1" applyBorder="1" applyAlignment="1">
      <alignment horizontal="right"/>
    </xf>
    <xf numFmtId="0" fontId="51" fillId="0" borderId="28" xfId="0" applyFont="1" applyBorder="1" applyAlignment="1">
      <alignment horizontal="left" vertical="center"/>
    </xf>
    <xf numFmtId="0" fontId="51" fillId="0" borderId="5" xfId="5" applyNumberFormat="1" applyFont="1" applyBorder="1" applyAlignment="1">
      <alignment horizontal="right" vertical="center" wrapText="1"/>
    </xf>
    <xf numFmtId="166" fontId="52" fillId="0" borderId="0" xfId="0" applyNumberFormat="1" applyFont="1" applyBorder="1" applyAlignment="1">
      <alignment horizontal="right"/>
    </xf>
    <xf numFmtId="0" fontId="52" fillId="0" borderId="44" xfId="0" applyFont="1" applyBorder="1" applyAlignment="1">
      <alignment wrapText="1"/>
    </xf>
    <xf numFmtId="0" fontId="52" fillId="0" borderId="0" xfId="0" applyFont="1" applyBorder="1" applyAlignment="1">
      <alignment wrapText="1"/>
    </xf>
    <xf numFmtId="0" fontId="52" fillId="0" borderId="0" xfId="0" applyNumberFormat="1" applyFont="1" applyBorder="1" applyAlignment="1">
      <alignment horizontal="right"/>
    </xf>
    <xf numFmtId="1" fontId="51" fillId="0" borderId="43" xfId="5" applyNumberFormat="1" applyFont="1" applyBorder="1" applyAlignment="1">
      <alignment horizontal="right"/>
    </xf>
    <xf numFmtId="1" fontId="78" fillId="0" borderId="43" xfId="5" applyNumberFormat="1" applyFont="1" applyBorder="1" applyAlignment="1">
      <alignment horizontal="right"/>
    </xf>
    <xf numFmtId="1" fontId="52" fillId="0" borderId="26" xfId="5" applyNumberFormat="1" applyFont="1" applyBorder="1" applyAlignment="1">
      <alignment horizontal="right"/>
    </xf>
    <xf numFmtId="0" fontId="51" fillId="0" borderId="14" xfId="0" applyFont="1" applyBorder="1" applyAlignment="1">
      <alignment horizontal="center"/>
    </xf>
    <xf numFmtId="0" fontId="51" fillId="0" borderId="5" xfId="0" applyFont="1" applyBorder="1" applyAlignment="1">
      <alignment wrapText="1"/>
    </xf>
    <xf numFmtId="166" fontId="51" fillId="0" borderId="5" xfId="5" applyNumberFormat="1" applyFont="1" applyFill="1" applyBorder="1" applyAlignment="1">
      <alignment horizontal="right"/>
    </xf>
    <xf numFmtId="166" fontId="51" fillId="0" borderId="5" xfId="0" applyNumberFormat="1" applyFont="1" applyBorder="1" applyAlignment="1">
      <alignment horizontal="right"/>
    </xf>
    <xf numFmtId="165" fontId="52" fillId="0" borderId="0" xfId="0" applyNumberFormat="1" applyFont="1" applyBorder="1"/>
    <xf numFmtId="0" fontId="51" fillId="0" borderId="44" xfId="0" applyFont="1" applyBorder="1"/>
    <xf numFmtId="164" fontId="52" fillId="0" borderId="15" xfId="5" applyNumberFormat="1" applyFont="1" applyBorder="1" applyAlignment="1">
      <alignment horizontal="center" wrapText="1"/>
    </xf>
    <xf numFmtId="49" fontId="52" fillId="0" borderId="8" xfId="0" applyNumberFormat="1" applyFont="1" applyBorder="1" applyAlignment="1">
      <alignment horizontal="left" wrapText="1"/>
    </xf>
    <xf numFmtId="0" fontId="52" fillId="0" borderId="9" xfId="0" applyFont="1" applyBorder="1" applyAlignment="1"/>
    <xf numFmtId="164" fontId="52" fillId="0" borderId="63" xfId="5" applyNumberFormat="1" applyFont="1" applyBorder="1" applyAlignment="1">
      <alignment horizontal="center" textRotation="90" wrapText="1"/>
    </xf>
    <xf numFmtId="164" fontId="52" fillId="0" borderId="9" xfId="5" applyNumberFormat="1" applyFont="1" applyBorder="1" applyAlignment="1">
      <alignment horizontal="center" textRotation="90" wrapText="1"/>
    </xf>
    <xf numFmtId="164" fontId="52" fillId="0" borderId="10" xfId="5" applyNumberFormat="1" applyFont="1" applyFill="1" applyBorder="1" applyAlignment="1">
      <alignment horizontal="center"/>
    </xf>
    <xf numFmtId="0" fontId="51" fillId="0" borderId="20" xfId="0" applyFont="1" applyBorder="1"/>
    <xf numFmtId="164" fontId="52" fillId="4" borderId="23" xfId="5" applyNumberFormat="1" applyFont="1" applyFill="1" applyBorder="1" applyAlignment="1">
      <alignment horizontal="center"/>
    </xf>
    <xf numFmtId="164" fontId="52" fillId="4" borderId="15" xfId="5" applyNumberFormat="1" applyFont="1" applyFill="1" applyBorder="1" applyAlignment="1">
      <alignment horizontal="center"/>
    </xf>
    <xf numFmtId="166" fontId="52" fillId="4" borderId="15" xfId="5" applyNumberFormat="1" applyFont="1" applyFill="1" applyBorder="1" applyAlignment="1">
      <alignment horizontal="right" vertical="center"/>
    </xf>
    <xf numFmtId="166" fontId="52" fillId="4" borderId="15" xfId="5" applyNumberFormat="1" applyFont="1" applyFill="1" applyBorder="1" applyAlignment="1">
      <alignment horizontal="right"/>
    </xf>
    <xf numFmtId="166" fontId="52" fillId="4" borderId="23" xfId="5" applyNumberFormat="1" applyFont="1" applyFill="1" applyBorder="1" applyAlignment="1">
      <alignment horizontal="right" vertical="center"/>
    </xf>
    <xf numFmtId="1" fontId="38" fillId="0" borderId="0" xfId="0" applyNumberFormat="1" applyFont="1" applyFill="1" applyBorder="1"/>
    <xf numFmtId="0" fontId="7" fillId="0" borderId="0" xfId="0" applyFont="1" applyAlignment="1">
      <alignment horizontal="center" wrapText="1"/>
    </xf>
    <xf numFmtId="0" fontId="51" fillId="0" borderId="26" xfId="0" applyFont="1" applyBorder="1" applyAlignment="1">
      <alignment wrapText="1"/>
    </xf>
    <xf numFmtId="0" fontId="7" fillId="0" borderId="31" xfId="0" applyFont="1" applyBorder="1" applyAlignment="1"/>
    <xf numFmtId="166" fontId="7" fillId="0" borderId="31" xfId="0" applyNumberFormat="1" applyFont="1" applyBorder="1" applyAlignment="1">
      <alignment horizontal="left"/>
    </xf>
    <xf numFmtId="166" fontId="7" fillId="0" borderId="30" xfId="0" applyNumberFormat="1" applyFont="1" applyBorder="1" applyAlignment="1">
      <alignment horizontal="left"/>
    </xf>
    <xf numFmtId="166" fontId="7" fillId="0" borderId="8" xfId="0" applyNumberFormat="1" applyFont="1" applyBorder="1" applyAlignment="1">
      <alignment horizontal="left"/>
    </xf>
    <xf numFmtId="166" fontId="7" fillId="0" borderId="9" xfId="0" applyNumberFormat="1" applyFont="1" applyBorder="1" applyAlignment="1">
      <alignment horizontal="left"/>
    </xf>
    <xf numFmtId="0" fontId="8" fillId="0" borderId="62" xfId="0" applyNumberFormat="1" applyFont="1" applyBorder="1" applyAlignment="1">
      <alignment horizontal="right" wrapText="1"/>
    </xf>
    <xf numFmtId="3" fontId="7" fillId="0" borderId="64" xfId="0" applyNumberFormat="1" applyFont="1" applyBorder="1"/>
    <xf numFmtId="3" fontId="7" fillId="0" borderId="0" xfId="0" applyNumberFormat="1" applyFont="1" applyBorder="1"/>
    <xf numFmtId="0" fontId="7" fillId="0" borderId="2" xfId="0" applyFont="1" applyBorder="1" applyAlignment="1">
      <alignment horizontal="center"/>
    </xf>
    <xf numFmtId="0" fontId="7" fillId="0" borderId="6" xfId="0" applyFont="1" applyBorder="1"/>
    <xf numFmtId="3" fontId="9" fillId="0" borderId="18" xfId="0" applyNumberFormat="1" applyFont="1" applyBorder="1"/>
    <xf numFmtId="3" fontId="9" fillId="0" borderId="26" xfId="0" applyNumberFormat="1" applyFont="1" applyBorder="1"/>
    <xf numFmtId="3" fontId="0" fillId="0" borderId="56" xfId="0" applyNumberFormat="1" applyBorder="1"/>
    <xf numFmtId="3" fontId="7" fillId="0" borderId="18" xfId="0" applyNumberFormat="1" applyFont="1" applyBorder="1"/>
    <xf numFmtId="0" fontId="7" fillId="0" borderId="23" xfId="0" applyFont="1" applyBorder="1" applyAlignment="1">
      <alignment horizontal="center"/>
    </xf>
    <xf numFmtId="0" fontId="0" fillId="0" borderId="13" xfId="0" applyBorder="1"/>
    <xf numFmtId="0" fontId="51" fillId="0" borderId="6" xfId="0" applyFont="1" applyBorder="1" applyAlignment="1">
      <alignment wrapText="1"/>
    </xf>
    <xf numFmtId="49" fontId="51" fillId="0" borderId="14" xfId="0" applyNumberFormat="1" applyFont="1" applyBorder="1" applyAlignment="1">
      <alignment horizontal="center" vertical="center"/>
    </xf>
    <xf numFmtId="49" fontId="51" fillId="0" borderId="11" xfId="0" applyNumberFormat="1" applyFont="1" applyBorder="1" applyAlignment="1">
      <alignment horizontal="center" vertical="center"/>
    </xf>
    <xf numFmtId="0" fontId="51" fillId="0" borderId="12" xfId="0" applyFont="1" applyBorder="1" applyAlignment="1">
      <alignment wrapText="1"/>
    </xf>
    <xf numFmtId="166" fontId="51" fillId="0" borderId="12" xfId="5" applyNumberFormat="1" applyFont="1" applyBorder="1" applyAlignment="1">
      <alignment horizontal="right"/>
    </xf>
    <xf numFmtId="166" fontId="52" fillId="4" borderId="13" xfId="5" applyNumberFormat="1" applyFont="1" applyFill="1" applyBorder="1" applyAlignment="1">
      <alignment horizontal="right" vertical="center"/>
    </xf>
    <xf numFmtId="49" fontId="51" fillId="0" borderId="14" xfId="0" applyNumberFormat="1" applyFont="1" applyBorder="1" applyAlignment="1">
      <alignment horizontal="center" wrapText="1"/>
    </xf>
    <xf numFmtId="0" fontId="51" fillId="0" borderId="5" xfId="0" applyFont="1" applyBorder="1" applyAlignment="1"/>
    <xf numFmtId="49" fontId="51" fillId="0" borderId="11" xfId="0" applyNumberFormat="1" applyFont="1" applyBorder="1" applyAlignment="1">
      <alignment horizontal="center" wrapText="1"/>
    </xf>
    <xf numFmtId="166" fontId="51" fillId="0" borderId="12" xfId="5" applyNumberFormat="1" applyFont="1" applyBorder="1" applyAlignment="1">
      <alignment horizontal="right" vertical="center" wrapText="1"/>
    </xf>
    <xf numFmtId="166" fontId="52" fillId="0" borderId="12" xfId="5" applyNumberFormat="1" applyFont="1" applyBorder="1" applyAlignment="1">
      <alignment horizontal="right" vertical="center" wrapText="1"/>
    </xf>
    <xf numFmtId="1" fontId="51" fillId="0" borderId="12" xfId="5" applyNumberFormat="1" applyFont="1" applyBorder="1" applyAlignment="1">
      <alignment horizontal="right"/>
    </xf>
    <xf numFmtId="49" fontId="51" fillId="0" borderId="17" xfId="0" applyNumberFormat="1" applyFont="1" applyBorder="1" applyAlignment="1">
      <alignment horizontal="center"/>
    </xf>
    <xf numFmtId="49" fontId="51" fillId="0" borderId="4" xfId="0" applyNumberFormat="1" applyFont="1" applyBorder="1" applyAlignment="1">
      <alignment horizontal="center" vertical="center"/>
    </xf>
    <xf numFmtId="49" fontId="51" fillId="0" borderId="12" xfId="0" applyNumberFormat="1" applyFont="1" applyBorder="1" applyAlignment="1">
      <alignment horizontal="center" vertical="center"/>
    </xf>
    <xf numFmtId="1" fontId="78" fillId="0" borderId="7" xfId="5" applyNumberFormat="1" applyFont="1" applyBorder="1" applyAlignment="1">
      <alignment horizontal="right"/>
    </xf>
    <xf numFmtId="0" fontId="51" fillId="0" borderId="52" xfId="0" applyFont="1" applyBorder="1" applyAlignment="1">
      <alignment wrapText="1"/>
    </xf>
    <xf numFmtId="1" fontId="78" fillId="0" borderId="4" xfId="5" applyNumberFormat="1" applyFont="1" applyBorder="1" applyAlignment="1">
      <alignment horizontal="right"/>
    </xf>
    <xf numFmtId="1" fontId="78" fillId="0" borderId="5" xfId="5" applyNumberFormat="1" applyFont="1" applyBorder="1" applyAlignment="1">
      <alignment horizontal="right"/>
    </xf>
    <xf numFmtId="0" fontId="51" fillId="0" borderId="5" xfId="0" applyFont="1" applyBorder="1"/>
    <xf numFmtId="1" fontId="52" fillId="4" borderId="5" xfId="0" applyNumberFormat="1" applyFont="1" applyFill="1" applyBorder="1"/>
    <xf numFmtId="0" fontId="51" fillId="0" borderId="12" xfId="0" quotePrefix="1" applyFont="1" applyBorder="1" applyAlignment="1">
      <alignment horizontal="left"/>
    </xf>
    <xf numFmtId="1" fontId="78" fillId="0" borderId="56" xfId="5" applyNumberFormat="1" applyFont="1" applyBorder="1" applyAlignment="1">
      <alignment horizontal="right"/>
    </xf>
    <xf numFmtId="0" fontId="51" fillId="0" borderId="12" xfId="0" applyFont="1" applyBorder="1"/>
    <xf numFmtId="1" fontId="52" fillId="4" borderId="13" xfId="0" applyNumberFormat="1" applyFont="1" applyFill="1" applyBorder="1"/>
    <xf numFmtId="49" fontId="51" fillId="0" borderId="44" xfId="0" applyNumberFormat="1" applyFont="1" applyBorder="1" applyAlignment="1">
      <alignment horizontal="center" vertical="center"/>
    </xf>
    <xf numFmtId="1" fontId="51" fillId="0" borderId="5" xfId="0" applyNumberFormat="1" applyFont="1" applyBorder="1" applyAlignment="1">
      <alignment horizontal="right"/>
    </xf>
    <xf numFmtId="166" fontId="51" fillId="0" borderId="28" xfId="5" applyNumberFormat="1" applyFont="1" applyBorder="1" applyAlignment="1">
      <alignment horizontal="right"/>
    </xf>
    <xf numFmtId="1" fontId="51" fillId="0" borderId="57" xfId="5" applyNumberFormat="1" applyFont="1" applyBorder="1" applyAlignment="1">
      <alignment horizontal="right"/>
    </xf>
    <xf numFmtId="49" fontId="52" fillId="0" borderId="33" xfId="0" applyNumberFormat="1" applyFont="1" applyBorder="1"/>
    <xf numFmtId="49" fontId="51" fillId="0" borderId="19" xfId="0" applyNumberFormat="1" applyFont="1" applyBorder="1" applyAlignment="1">
      <alignment horizontal="center"/>
    </xf>
    <xf numFmtId="1" fontId="78" fillId="0" borderId="6" xfId="5" applyNumberFormat="1" applyFont="1" applyBorder="1" applyAlignment="1">
      <alignment horizontal="right"/>
    </xf>
    <xf numFmtId="49" fontId="52" fillId="0" borderId="19" xfId="0" applyNumberFormat="1" applyFont="1" applyBorder="1" applyAlignment="1">
      <alignment horizontal="center"/>
    </xf>
    <xf numFmtId="1" fontId="52" fillId="0" borderId="6" xfId="5" applyNumberFormat="1" applyFont="1" applyBorder="1" applyAlignment="1">
      <alignment horizontal="right"/>
    </xf>
    <xf numFmtId="1" fontId="51" fillId="0" borderId="1" xfId="5" applyNumberFormat="1" applyFont="1" applyBorder="1" applyAlignment="1">
      <alignment horizontal="center" wrapText="1"/>
    </xf>
    <xf numFmtId="1" fontId="51" fillId="0" borderId="6" xfId="5" applyNumberFormat="1" applyFont="1" applyBorder="1" applyAlignment="1">
      <alignment horizontal="center" wrapText="1"/>
    </xf>
    <xf numFmtId="0" fontId="51" fillId="0" borderId="12" xfId="5" applyNumberFormat="1" applyFont="1" applyBorder="1" applyAlignment="1">
      <alignment horizontal="right" vertical="center" wrapText="1"/>
    </xf>
    <xf numFmtId="49" fontId="51" fillId="0" borderId="14" xfId="0" applyNumberFormat="1" applyFont="1" applyBorder="1" applyAlignment="1">
      <alignment horizontal="left" wrapText="1"/>
    </xf>
    <xf numFmtId="1" fontId="51" fillId="0" borderId="5" xfId="5" applyNumberFormat="1" applyFont="1" applyBorder="1" applyAlignment="1">
      <alignment horizontal="center" wrapText="1"/>
    </xf>
    <xf numFmtId="49" fontId="51" fillId="0" borderId="11" xfId="0" applyNumberFormat="1" applyFont="1" applyBorder="1" applyAlignment="1">
      <alignment horizontal="left" wrapText="1"/>
    </xf>
    <xf numFmtId="1" fontId="51" fillId="0" borderId="65" xfId="5" applyNumberFormat="1" applyFont="1" applyBorder="1" applyAlignment="1">
      <alignment horizontal="center" wrapText="1"/>
    </xf>
    <xf numFmtId="1" fontId="51" fillId="0" borderId="12" xfId="5" applyNumberFormat="1" applyFont="1" applyBorder="1" applyAlignment="1">
      <alignment horizontal="center" wrapText="1"/>
    </xf>
    <xf numFmtId="1" fontId="51" fillId="4" borderId="15" xfId="5" applyNumberFormat="1" applyFont="1" applyFill="1" applyBorder="1" applyAlignment="1">
      <alignment horizontal="right"/>
    </xf>
    <xf numFmtId="1" fontId="51" fillId="4" borderId="13" xfId="5" applyNumberFormat="1" applyFont="1" applyFill="1" applyBorder="1" applyAlignment="1">
      <alignment horizontal="right"/>
    </xf>
    <xf numFmtId="1" fontId="51" fillId="0" borderId="12" xfId="0" applyNumberFormat="1" applyFont="1" applyBorder="1" applyAlignment="1">
      <alignment horizontal="right"/>
    </xf>
    <xf numFmtId="0" fontId="51" fillId="0" borderId="66" xfId="5" applyNumberFormat="1" applyFont="1" applyBorder="1" applyAlignment="1">
      <alignment horizontal="right" vertical="center" wrapText="1"/>
    </xf>
    <xf numFmtId="0" fontId="51" fillId="0" borderId="52" xfId="5" applyNumberFormat="1" applyFont="1" applyBorder="1" applyAlignment="1">
      <alignment horizontal="right" vertical="center" wrapText="1"/>
    </xf>
    <xf numFmtId="166" fontId="51" fillId="0" borderId="65" xfId="5" applyNumberFormat="1" applyFont="1" applyBorder="1" applyAlignment="1">
      <alignment horizontal="right"/>
    </xf>
    <xf numFmtId="166" fontId="51" fillId="0" borderId="12" xfId="0" applyNumberFormat="1" applyFont="1" applyBorder="1" applyAlignment="1">
      <alignment horizontal="right"/>
    </xf>
    <xf numFmtId="166" fontId="51" fillId="0" borderId="28" xfId="5" quotePrefix="1" applyNumberFormat="1" applyFont="1" applyBorder="1" applyAlignment="1">
      <alignment horizontal="right"/>
    </xf>
    <xf numFmtId="166" fontId="51" fillId="0" borderId="65" xfId="5" quotePrefix="1" applyNumberFormat="1" applyFont="1" applyBorder="1" applyAlignment="1">
      <alignment horizontal="right"/>
    </xf>
    <xf numFmtId="166" fontId="51" fillId="0" borderId="6" xfId="5" applyNumberFormat="1" applyFont="1" applyFill="1" applyBorder="1" applyAlignment="1">
      <alignment horizontal="right"/>
    </xf>
    <xf numFmtId="166" fontId="51" fillId="0" borderId="12" xfId="5" applyNumberFormat="1" applyFont="1" applyFill="1" applyBorder="1" applyAlignment="1">
      <alignment horizontal="right"/>
    </xf>
    <xf numFmtId="1" fontId="51" fillId="0" borderId="66" xfId="5" applyNumberFormat="1" applyFont="1" applyBorder="1" applyAlignment="1">
      <alignment horizontal="right"/>
    </xf>
    <xf numFmtId="1" fontId="51" fillId="0" borderId="52" xfId="5" applyNumberFormat="1" applyFont="1" applyBorder="1" applyAlignment="1">
      <alignment horizontal="right"/>
    </xf>
    <xf numFmtId="1" fontId="51" fillId="0" borderId="65" xfId="5" applyNumberFormat="1" applyFont="1" applyBorder="1" applyAlignment="1">
      <alignment horizontal="right"/>
    </xf>
    <xf numFmtId="49" fontId="52" fillId="0" borderId="17" xfId="0" applyNumberFormat="1" applyFont="1" applyBorder="1" applyAlignment="1">
      <alignment horizontal="center"/>
    </xf>
    <xf numFmtId="1" fontId="52" fillId="0" borderId="52" xfId="5" applyNumberFormat="1" applyFont="1" applyBorder="1" applyAlignment="1">
      <alignment horizontal="right"/>
    </xf>
    <xf numFmtId="0" fontId="51" fillId="0" borderId="4" xfId="5" applyNumberFormat="1" applyFont="1" applyBorder="1" applyAlignment="1">
      <alignment horizontal="right" vertical="center" wrapText="1"/>
    </xf>
    <xf numFmtId="0" fontId="51" fillId="0" borderId="65" xfId="5" applyNumberFormat="1" applyFont="1" applyBorder="1" applyAlignment="1">
      <alignment horizontal="right" vertical="center" wrapText="1"/>
    </xf>
    <xf numFmtId="49" fontId="51" fillId="0" borderId="12" xfId="0" applyNumberFormat="1" applyFont="1" applyBorder="1" applyAlignment="1">
      <alignment horizontal="center"/>
    </xf>
    <xf numFmtId="166" fontId="52" fillId="4" borderId="13" xfId="5" applyNumberFormat="1" applyFont="1" applyFill="1" applyBorder="1" applyAlignment="1">
      <alignment horizontal="right"/>
    </xf>
    <xf numFmtId="49" fontId="52" fillId="3" borderId="31" xfId="0" applyNumberFormat="1" applyFont="1" applyFill="1" applyBorder="1" applyAlignment="1">
      <alignment wrapText="1"/>
    </xf>
    <xf numFmtId="0" fontId="52" fillId="3" borderId="18" xfId="0" applyFont="1" applyFill="1" applyBorder="1" applyAlignment="1">
      <alignment wrapText="1"/>
    </xf>
    <xf numFmtId="166" fontId="52" fillId="3" borderId="26" xfId="0" applyNumberFormat="1" applyFont="1" applyFill="1" applyBorder="1" applyAlignment="1">
      <alignment horizontal="right"/>
    </xf>
    <xf numFmtId="166" fontId="52" fillId="3" borderId="22" xfId="0" applyNumberFormat="1" applyFont="1" applyFill="1" applyBorder="1" applyAlignment="1">
      <alignment horizontal="right"/>
    </xf>
    <xf numFmtId="49" fontId="52" fillId="3" borderId="33" xfId="0" applyNumberFormat="1" applyFont="1" applyFill="1" applyBorder="1" applyAlignment="1">
      <alignment wrapText="1"/>
    </xf>
    <xf numFmtId="0" fontId="52" fillId="3" borderId="67" xfId="0" applyFont="1" applyFill="1" applyBorder="1" applyAlignment="1">
      <alignment wrapText="1"/>
    </xf>
    <xf numFmtId="166" fontId="52" fillId="3" borderId="68" xfId="0" applyNumberFormat="1" applyFont="1" applyFill="1" applyBorder="1" applyAlignment="1">
      <alignment horizontal="right"/>
    </xf>
    <xf numFmtId="0" fontId="52" fillId="0" borderId="67" xfId="0" applyFont="1" applyFill="1" applyBorder="1" applyAlignment="1">
      <alignment wrapText="1"/>
    </xf>
    <xf numFmtId="166" fontId="52" fillId="0" borderId="68" xfId="0" applyNumberFormat="1" applyFont="1" applyFill="1" applyBorder="1" applyAlignment="1">
      <alignment horizontal="right"/>
    </xf>
    <xf numFmtId="166" fontId="52" fillId="0" borderId="69" xfId="0" applyNumberFormat="1" applyFont="1" applyFill="1" applyBorder="1" applyAlignment="1">
      <alignment horizontal="right"/>
    </xf>
    <xf numFmtId="49" fontId="52" fillId="0" borderId="33" xfId="0" applyNumberFormat="1" applyFont="1" applyFill="1" applyBorder="1" applyAlignment="1">
      <alignment wrapText="1"/>
    </xf>
    <xf numFmtId="49" fontId="52" fillId="3" borderId="44" xfId="0" applyNumberFormat="1" applyFont="1" applyFill="1" applyBorder="1" applyAlignment="1">
      <alignment wrapText="1"/>
    </xf>
    <xf numFmtId="0" fontId="51" fillId="3" borderId="5" xfId="0" applyFont="1" applyFill="1" applyBorder="1" applyAlignment="1">
      <alignment wrapText="1"/>
    </xf>
    <xf numFmtId="166" fontId="52" fillId="3" borderId="5" xfId="0" applyNumberFormat="1" applyFont="1" applyFill="1" applyBorder="1" applyAlignment="1">
      <alignment horizontal="right"/>
    </xf>
    <xf numFmtId="166" fontId="52" fillId="3" borderId="9" xfId="0" applyNumberFormat="1" applyFont="1" applyFill="1" applyBorder="1" applyAlignment="1">
      <alignment horizontal="right"/>
    </xf>
    <xf numFmtId="166" fontId="52" fillId="3" borderId="6" xfId="0" applyNumberFormat="1" applyFont="1" applyFill="1" applyBorder="1" applyAlignment="1">
      <alignment horizontal="right"/>
    </xf>
    <xf numFmtId="166" fontId="52" fillId="3" borderId="10" xfId="0" applyNumberFormat="1" applyFont="1" applyFill="1" applyBorder="1" applyAlignment="1">
      <alignment horizontal="right"/>
    </xf>
    <xf numFmtId="0" fontId="52" fillId="3" borderId="4" xfId="0" applyFont="1" applyFill="1" applyBorder="1" applyAlignment="1">
      <alignment wrapText="1"/>
    </xf>
    <xf numFmtId="166" fontId="52" fillId="3" borderId="4" xfId="0" applyNumberFormat="1" applyFont="1" applyFill="1" applyBorder="1" applyAlignment="1">
      <alignment horizontal="right"/>
    </xf>
    <xf numFmtId="166" fontId="52" fillId="3" borderId="23" xfId="0" applyNumberFormat="1" applyFont="1" applyFill="1" applyBorder="1" applyAlignment="1">
      <alignment horizontal="right"/>
    </xf>
    <xf numFmtId="49" fontId="52" fillId="3" borderId="48" xfId="0" applyNumberFormat="1" applyFont="1" applyFill="1" applyBorder="1" applyAlignment="1">
      <alignment wrapText="1"/>
    </xf>
    <xf numFmtId="0" fontId="52" fillId="3" borderId="52" xfId="0" applyFont="1" applyFill="1" applyBorder="1" applyAlignment="1">
      <alignment wrapText="1"/>
    </xf>
    <xf numFmtId="166" fontId="52" fillId="3" borderId="52" xfId="0" applyNumberFormat="1" applyFont="1" applyFill="1" applyBorder="1" applyAlignment="1">
      <alignment horizontal="right"/>
    </xf>
    <xf numFmtId="166" fontId="52" fillId="3" borderId="40" xfId="0" applyNumberFormat="1" applyFont="1" applyFill="1" applyBorder="1" applyAlignment="1">
      <alignment horizontal="right"/>
    </xf>
    <xf numFmtId="0" fontId="52" fillId="3" borderId="33" xfId="0" applyFont="1" applyFill="1" applyBorder="1" applyAlignment="1">
      <alignment wrapText="1"/>
    </xf>
    <xf numFmtId="166" fontId="52" fillId="3" borderId="70" xfId="0" applyNumberFormat="1" applyFont="1" applyFill="1" applyBorder="1" applyAlignment="1">
      <alignment horizontal="right"/>
    </xf>
    <xf numFmtId="0" fontId="51" fillId="3" borderId="26" xfId="0" applyFont="1" applyFill="1" applyBorder="1" applyAlignment="1">
      <alignment wrapText="1"/>
    </xf>
    <xf numFmtId="0" fontId="52" fillId="0" borderId="33" xfId="0" applyFont="1" applyFill="1" applyBorder="1" applyAlignment="1">
      <alignment wrapText="1"/>
    </xf>
    <xf numFmtId="0" fontId="51" fillId="0" borderId="68" xfId="0" applyFont="1" applyFill="1" applyBorder="1" applyAlignment="1">
      <alignment wrapText="1"/>
    </xf>
    <xf numFmtId="0" fontId="52" fillId="3" borderId="12" xfId="0" applyFont="1" applyFill="1" applyBorder="1" applyAlignment="1">
      <alignment wrapText="1"/>
    </xf>
    <xf numFmtId="0" fontId="51" fillId="3" borderId="12" xfId="0" applyFont="1" applyFill="1" applyBorder="1" applyAlignment="1">
      <alignment wrapText="1"/>
    </xf>
    <xf numFmtId="166" fontId="52" fillId="3" borderId="12" xfId="0" applyNumberFormat="1" applyFont="1" applyFill="1" applyBorder="1" applyAlignment="1">
      <alignment horizontal="right"/>
    </xf>
    <xf numFmtId="0" fontId="52" fillId="3" borderId="26" xfId="0" applyFont="1" applyFill="1" applyBorder="1" applyAlignment="1">
      <alignment wrapText="1"/>
    </xf>
    <xf numFmtId="0" fontId="51" fillId="3" borderId="52" xfId="0" applyFont="1" applyFill="1" applyBorder="1" applyAlignment="1">
      <alignment wrapText="1"/>
    </xf>
    <xf numFmtId="1" fontId="51" fillId="4" borderId="22" xfId="5" applyNumberFormat="1" applyFont="1" applyFill="1" applyBorder="1" applyAlignment="1">
      <alignment horizontal="right"/>
    </xf>
    <xf numFmtId="1" fontId="52" fillId="4" borderId="6" xfId="5" applyNumberFormat="1" applyFont="1" applyFill="1" applyBorder="1" applyAlignment="1">
      <alignment horizontal="right"/>
    </xf>
    <xf numFmtId="165" fontId="52" fillId="4" borderId="68" xfId="0" applyNumberFormat="1" applyFont="1" applyFill="1" applyBorder="1"/>
    <xf numFmtId="0" fontId="51" fillId="4" borderId="4" xfId="0" applyFont="1" applyFill="1" applyBorder="1"/>
    <xf numFmtId="0" fontId="51" fillId="4" borderId="4" xfId="0" applyFont="1" applyFill="1" applyBorder="1" applyAlignment="1">
      <alignment wrapText="1"/>
    </xf>
    <xf numFmtId="165" fontId="51" fillId="4" borderId="4" xfId="0" applyNumberFormat="1" applyFont="1" applyFill="1" applyBorder="1"/>
    <xf numFmtId="0" fontId="0" fillId="4" borderId="4" xfId="0" applyFill="1" applyBorder="1"/>
    <xf numFmtId="0" fontId="0" fillId="4" borderId="12" xfId="0" applyFill="1" applyBorder="1"/>
    <xf numFmtId="0" fontId="51" fillId="4" borderId="12" xfId="0" applyFont="1" applyFill="1" applyBorder="1" applyAlignment="1">
      <alignment wrapText="1"/>
    </xf>
    <xf numFmtId="0" fontId="0" fillId="4" borderId="36" xfId="0" applyFill="1" applyBorder="1"/>
    <xf numFmtId="165" fontId="68" fillId="4" borderId="36" xfId="0" applyNumberFormat="1" applyFont="1" applyFill="1" applyBorder="1"/>
    <xf numFmtId="0" fontId="52" fillId="3" borderId="44" xfId="0" applyFont="1" applyFill="1" applyBorder="1"/>
    <xf numFmtId="0" fontId="52" fillId="3" borderId="26" xfId="0" applyFont="1" applyFill="1" applyBorder="1"/>
    <xf numFmtId="1" fontId="51" fillId="3" borderId="23" xfId="5" applyNumberFormat="1" applyFont="1" applyFill="1" applyBorder="1" applyAlignment="1">
      <alignment horizontal="right"/>
    </xf>
    <xf numFmtId="0" fontId="52" fillId="3" borderId="33" xfId="0" applyFont="1" applyFill="1" applyBorder="1"/>
    <xf numFmtId="0" fontId="52" fillId="0" borderId="33" xfId="0" applyFont="1" applyFill="1" applyBorder="1"/>
    <xf numFmtId="166" fontId="52" fillId="0" borderId="7" xfId="0" applyNumberFormat="1" applyFont="1" applyFill="1" applyBorder="1" applyAlignment="1">
      <alignment horizontal="right"/>
    </xf>
    <xf numFmtId="0" fontId="7" fillId="0" borderId="38" xfId="0" applyFont="1" applyBorder="1" applyAlignment="1">
      <alignment horizontal="center"/>
    </xf>
    <xf numFmtId="0" fontId="0" fillId="0" borderId="51" xfId="0" applyBorder="1"/>
    <xf numFmtId="0" fontId="0" fillId="0" borderId="41" xfId="0" applyBorder="1"/>
    <xf numFmtId="0" fontId="0" fillId="0" borderId="71" xfId="0" applyBorder="1"/>
    <xf numFmtId="0" fontId="7" fillId="0" borderId="72" xfId="0" applyFont="1" applyBorder="1"/>
    <xf numFmtId="0" fontId="0" fillId="0" borderId="42" xfId="0" applyBorder="1"/>
    <xf numFmtId="0" fontId="0" fillId="0" borderId="73" xfId="0" applyBorder="1"/>
    <xf numFmtId="0" fontId="7" fillId="0" borderId="73" xfId="0" applyFont="1" applyBorder="1"/>
    <xf numFmtId="0" fontId="0" fillId="0" borderId="74" xfId="0" applyBorder="1"/>
    <xf numFmtId="0" fontId="0" fillId="0" borderId="18" xfId="0" applyBorder="1"/>
    <xf numFmtId="0" fontId="7" fillId="0" borderId="32" xfId="0" applyFont="1" applyBorder="1" applyAlignment="1">
      <alignment horizontal="center" wrapText="1"/>
    </xf>
    <xf numFmtId="0" fontId="7" fillId="0" borderId="72" xfId="0" applyFont="1" applyBorder="1" applyAlignment="1">
      <alignment horizontal="center" wrapText="1"/>
    </xf>
    <xf numFmtId="0" fontId="0" fillId="0" borderId="32" xfId="0" applyBorder="1"/>
    <xf numFmtId="0" fontId="0" fillId="0" borderId="75" xfId="0" applyBorder="1"/>
    <xf numFmtId="0" fontId="7" fillId="0" borderId="72" xfId="0" applyFont="1" applyBorder="1" applyAlignment="1">
      <alignment horizontal="center"/>
    </xf>
    <xf numFmtId="0" fontId="7" fillId="0" borderId="30" xfId="0" applyFont="1" applyBorder="1" applyAlignment="1"/>
    <xf numFmtId="0" fontId="0" fillId="0" borderId="76" xfId="0" applyBorder="1"/>
    <xf numFmtId="0" fontId="0" fillId="0" borderId="10" xfId="0" applyBorder="1"/>
    <xf numFmtId="0" fontId="0" fillId="0" borderId="77" xfId="0" applyBorder="1"/>
    <xf numFmtId="0" fontId="0" fillId="0" borderId="39" xfId="0" applyBorder="1"/>
    <xf numFmtId="0" fontId="0" fillId="0" borderId="45" xfId="0" applyBorder="1"/>
    <xf numFmtId="166" fontId="0" fillId="0" borderId="36" xfId="0" applyNumberFormat="1" applyBorder="1" applyAlignment="1"/>
    <xf numFmtId="0" fontId="0" fillId="0" borderId="0" xfId="0" applyAlignment="1">
      <alignment wrapText="1"/>
    </xf>
    <xf numFmtId="166" fontId="8" fillId="0" borderId="30" xfId="0" applyNumberFormat="1" applyFont="1" applyBorder="1" applyAlignment="1">
      <alignment horizontal="left"/>
    </xf>
    <xf numFmtId="166" fontId="8" fillId="0" borderId="60" xfId="0" applyNumberFormat="1" applyFont="1" applyBorder="1" applyAlignment="1">
      <alignment horizontal="right"/>
    </xf>
    <xf numFmtId="166" fontId="0" fillId="0" borderId="60" xfId="0" applyNumberFormat="1" applyBorder="1" applyAlignment="1"/>
    <xf numFmtId="166" fontId="0" fillId="0" borderId="62" xfId="0" applyNumberFormat="1" applyBorder="1" applyAlignment="1"/>
    <xf numFmtId="166" fontId="0" fillId="0" borderId="7" xfId="0" applyNumberFormat="1" applyBorder="1" applyAlignment="1"/>
    <xf numFmtId="166" fontId="0" fillId="0" borderId="56" xfId="0" applyNumberFormat="1" applyBorder="1" applyAlignment="1"/>
    <xf numFmtId="166" fontId="7" fillId="0" borderId="69" xfId="0" applyNumberFormat="1" applyFont="1" applyBorder="1" applyAlignment="1">
      <alignment horizontal="left"/>
    </xf>
    <xf numFmtId="166" fontId="0" fillId="0" borderId="61" xfId="0" applyNumberFormat="1" applyBorder="1" applyAlignment="1"/>
    <xf numFmtId="166" fontId="0" fillId="0" borderId="52" xfId="0" applyNumberFormat="1" applyBorder="1" applyAlignment="1"/>
    <xf numFmtId="49" fontId="40" fillId="0" borderId="54" xfId="0" applyNumberFormat="1" applyFont="1" applyBorder="1" applyAlignment="1">
      <alignment horizontal="center" vertical="center"/>
    </xf>
    <xf numFmtId="49" fontId="50" fillId="0" borderId="33" xfId="0" applyNumberFormat="1" applyFont="1" applyBorder="1" applyAlignment="1">
      <alignment wrapText="1"/>
    </xf>
    <xf numFmtId="0" fontId="50" fillId="0" borderId="59" xfId="0" applyFont="1" applyBorder="1" applyAlignment="1">
      <alignment wrapText="1"/>
    </xf>
    <xf numFmtId="166" fontId="50" fillId="0" borderId="68" xfId="0" applyNumberFormat="1" applyFont="1" applyBorder="1" applyAlignment="1">
      <alignment horizontal="right"/>
    </xf>
    <xf numFmtId="49" fontId="0" fillId="0" borderId="4" xfId="0" applyNumberFormat="1" applyBorder="1"/>
    <xf numFmtId="49" fontId="37" fillId="0" borderId="4" xfId="0" applyNumberFormat="1" applyFont="1" applyBorder="1" applyAlignment="1">
      <alignment horizontal="center" vertical="top"/>
    </xf>
    <xf numFmtId="49" fontId="40" fillId="0" borderId="14" xfId="0" applyNumberFormat="1" applyFont="1" applyBorder="1" applyAlignment="1">
      <alignment horizontal="center" vertical="center"/>
    </xf>
    <xf numFmtId="0" fontId="40" fillId="0" borderId="5" xfId="0" applyFont="1" applyBorder="1" applyAlignment="1">
      <alignment wrapText="1"/>
    </xf>
    <xf numFmtId="49" fontId="40" fillId="0" borderId="11" xfId="0" applyNumberFormat="1" applyFont="1" applyBorder="1" applyAlignment="1">
      <alignment horizontal="center" vertical="center"/>
    </xf>
    <xf numFmtId="0" fontId="40" fillId="0" borderId="12" xfId="0" applyFont="1" applyBorder="1" applyAlignment="1">
      <alignment wrapText="1"/>
    </xf>
    <xf numFmtId="166" fontId="40" fillId="0" borderId="12" xfId="5" applyNumberFormat="1" applyFont="1" applyBorder="1" applyAlignment="1">
      <alignment horizontal="right"/>
    </xf>
    <xf numFmtId="166" fontId="41" fillId="0" borderId="13" xfId="5" applyNumberFormat="1" applyFont="1" applyFill="1" applyBorder="1" applyAlignment="1">
      <alignment horizontal="right" vertical="center"/>
    </xf>
    <xf numFmtId="49" fontId="43" fillId="0" borderId="14" xfId="0" applyNumberFormat="1" applyFont="1" applyBorder="1" applyAlignment="1">
      <alignment horizontal="center" wrapText="1"/>
    </xf>
    <xf numFmtId="0" fontId="43" fillId="0" borderId="5" xfId="0" applyFont="1" applyBorder="1" applyAlignment="1"/>
    <xf numFmtId="49" fontId="43" fillId="0" borderId="11" xfId="0" applyNumberFormat="1" applyFont="1" applyBorder="1" applyAlignment="1">
      <alignment horizontal="center" wrapText="1"/>
    </xf>
    <xf numFmtId="166" fontId="43" fillId="0" borderId="12" xfId="5" applyNumberFormat="1" applyFont="1" applyBorder="1" applyAlignment="1">
      <alignment horizontal="right" vertical="center" wrapText="1"/>
    </xf>
    <xf numFmtId="166" fontId="41" fillId="0" borderId="12" xfId="5" applyNumberFormat="1" applyFont="1" applyBorder="1" applyAlignment="1">
      <alignment horizontal="right" vertical="center" wrapText="1"/>
    </xf>
    <xf numFmtId="166" fontId="41" fillId="0" borderId="23" xfId="5" applyNumberFormat="1" applyFont="1" applyFill="1" applyBorder="1" applyAlignment="1">
      <alignment horizontal="right" vertical="center"/>
    </xf>
    <xf numFmtId="166" fontId="40" fillId="0" borderId="52" xfId="5" applyNumberFormat="1" applyFont="1" applyBorder="1" applyAlignment="1">
      <alignment horizontal="right"/>
    </xf>
    <xf numFmtId="49" fontId="0" fillId="0" borderId="12" xfId="0" applyNumberFormat="1" applyBorder="1"/>
    <xf numFmtId="166" fontId="41" fillId="0" borderId="70" xfId="5" applyNumberFormat="1" applyFont="1" applyFill="1" applyBorder="1" applyAlignment="1">
      <alignment horizontal="right" vertical="center"/>
    </xf>
    <xf numFmtId="166" fontId="0" fillId="0" borderId="4" xfId="0" applyNumberFormat="1" applyBorder="1"/>
    <xf numFmtId="166" fontId="80" fillId="0" borderId="0" xfId="0" applyNumberFormat="1" applyFont="1" applyBorder="1" applyAlignment="1">
      <alignment horizontal="center" wrapText="1"/>
    </xf>
    <xf numFmtId="166" fontId="80" fillId="0" borderId="36" xfId="0" applyNumberFormat="1" applyFont="1" applyBorder="1" applyAlignment="1">
      <alignment horizontal="center" wrapText="1"/>
    </xf>
    <xf numFmtId="0" fontId="80" fillId="0" borderId="45" xfId="0" applyFont="1" applyBorder="1" applyAlignment="1">
      <alignment horizontal="center"/>
    </xf>
    <xf numFmtId="49" fontId="52" fillId="0" borderId="16" xfId="0" applyNumberFormat="1" applyFont="1" applyBorder="1" applyAlignment="1">
      <alignment horizontal="left" wrapText="1"/>
    </xf>
    <xf numFmtId="0" fontId="52" fillId="0" borderId="4" xfId="0" applyFont="1" applyBorder="1" applyAlignment="1"/>
    <xf numFmtId="49" fontId="52" fillId="0" borderId="14" xfId="0" applyNumberFormat="1" applyFont="1" applyBorder="1" applyAlignment="1">
      <alignment horizontal="left" wrapText="1"/>
    </xf>
    <xf numFmtId="0" fontId="52" fillId="0" borderId="5" xfId="0" applyFont="1" applyBorder="1" applyAlignment="1"/>
    <xf numFmtId="0" fontId="51" fillId="0" borderId="12" xfId="0" applyFont="1" applyBorder="1" applyAlignment="1"/>
    <xf numFmtId="49" fontId="52" fillId="0" borderId="14" xfId="0" applyNumberFormat="1" applyFont="1" applyBorder="1" applyAlignment="1">
      <alignment horizontal="center"/>
    </xf>
    <xf numFmtId="0" fontId="52" fillId="0" borderId="5" xfId="0" applyFont="1" applyBorder="1" applyAlignment="1">
      <alignment wrapText="1"/>
    </xf>
    <xf numFmtId="49" fontId="52" fillId="0" borderId="28" xfId="0" applyNumberFormat="1" applyFont="1" applyBorder="1" applyAlignment="1">
      <alignment horizontal="center"/>
    </xf>
    <xf numFmtId="49" fontId="51" fillId="0" borderId="65" xfId="0" applyNumberFormat="1" applyFont="1" applyBorder="1" applyAlignment="1">
      <alignment horizontal="center"/>
    </xf>
    <xf numFmtId="49" fontId="52" fillId="0" borderId="5" xfId="0" applyNumberFormat="1" applyFont="1" applyBorder="1" applyAlignment="1">
      <alignment horizontal="center"/>
    </xf>
    <xf numFmtId="49" fontId="51" fillId="0" borderId="4" xfId="0" applyNumberFormat="1" applyFont="1" applyBorder="1"/>
    <xf numFmtId="49" fontId="52" fillId="0" borderId="5" xfId="0" applyNumberFormat="1" applyFont="1" applyBorder="1"/>
    <xf numFmtId="0" fontId="52" fillId="0" borderId="5" xfId="0" applyFont="1" applyBorder="1"/>
    <xf numFmtId="166" fontId="52" fillId="0" borderId="5" xfId="0" applyNumberFormat="1" applyFont="1" applyBorder="1" applyAlignment="1">
      <alignment horizontal="right"/>
    </xf>
    <xf numFmtId="0" fontId="52" fillId="0" borderId="4" xfId="0" applyFont="1" applyBorder="1"/>
    <xf numFmtId="0" fontId="52" fillId="0" borderId="12" xfId="0" applyFont="1" applyBorder="1"/>
    <xf numFmtId="166" fontId="52" fillId="4" borderId="10" xfId="0" applyNumberFormat="1" applyFont="1" applyFill="1" applyBorder="1" applyAlignment="1">
      <alignment horizontal="right"/>
    </xf>
    <xf numFmtId="166" fontId="52" fillId="4" borderId="15" xfId="0" applyNumberFormat="1" applyFont="1" applyFill="1" applyBorder="1" applyAlignment="1">
      <alignment horizontal="right"/>
    </xf>
    <xf numFmtId="10" fontId="68" fillId="0" borderId="12" xfId="0" applyNumberFormat="1" applyFont="1" applyBorder="1"/>
    <xf numFmtId="10" fontId="68" fillId="4" borderId="12" xfId="0" applyNumberFormat="1" applyFont="1" applyFill="1" applyBorder="1"/>
    <xf numFmtId="166" fontId="57" fillId="0" borderId="2" xfId="0" applyNumberFormat="1" applyFont="1" applyBorder="1" applyAlignment="1">
      <alignment horizontal="center"/>
    </xf>
    <xf numFmtId="166" fontId="57" fillId="0" borderId="37" xfId="0" applyNumberFormat="1" applyFont="1" applyBorder="1" applyAlignment="1">
      <alignment horizontal="center"/>
    </xf>
    <xf numFmtId="166" fontId="58" fillId="0" borderId="20" xfId="0" applyNumberFormat="1" applyFont="1" applyBorder="1" applyAlignment="1">
      <alignment horizontal="right"/>
    </xf>
    <xf numFmtId="166" fontId="57" fillId="0" borderId="20" xfId="0" applyNumberFormat="1" applyFont="1" applyBorder="1" applyAlignment="1">
      <alignment horizontal="right"/>
    </xf>
    <xf numFmtId="166" fontId="56" fillId="0" borderId="30" xfId="0" applyNumberFormat="1" applyFont="1" applyFill="1" applyBorder="1" applyAlignment="1">
      <alignment horizontal="right"/>
    </xf>
    <xf numFmtId="0" fontId="57" fillId="0" borderId="0" xfId="0" applyFont="1" applyBorder="1" applyAlignment="1">
      <alignment horizontal="center"/>
    </xf>
    <xf numFmtId="166" fontId="53" fillId="0" borderId="36" xfId="0" applyNumberFormat="1" applyFont="1" applyBorder="1" applyAlignment="1">
      <alignment horizontal="right"/>
    </xf>
    <xf numFmtId="166" fontId="53" fillId="0" borderId="31" xfId="0" applyNumberFormat="1" applyFont="1" applyBorder="1" applyAlignment="1">
      <alignment horizontal="left"/>
    </xf>
    <xf numFmtId="166" fontId="55" fillId="0" borderId="48" xfId="0" applyNumberFormat="1" applyFont="1" applyBorder="1" applyAlignment="1">
      <alignment horizontal="left"/>
    </xf>
    <xf numFmtId="0" fontId="7" fillId="0" borderId="20" xfId="0" applyFont="1" applyBorder="1" applyAlignment="1">
      <alignment horizontal="center" wrapText="1"/>
    </xf>
    <xf numFmtId="49" fontId="50" fillId="0" borderId="16" xfId="0" applyNumberFormat="1" applyFont="1" applyBorder="1" applyAlignment="1">
      <alignment horizontal="center" vertical="center"/>
    </xf>
    <xf numFmtId="0" fontId="50" fillId="0" borderId="4" xfId="0" applyFont="1" applyBorder="1" applyAlignment="1">
      <alignment wrapText="1"/>
    </xf>
    <xf numFmtId="0" fontId="50" fillId="0" borderId="4" xfId="0" applyFont="1" applyBorder="1" applyAlignment="1"/>
    <xf numFmtId="49" fontId="50" fillId="0" borderId="14" xfId="0" applyNumberFormat="1" applyFont="1" applyBorder="1" applyAlignment="1">
      <alignment horizontal="center" vertical="center"/>
    </xf>
    <xf numFmtId="0" fontId="50" fillId="0" borderId="5" xfId="0" applyFont="1" applyBorder="1" applyAlignment="1">
      <alignment wrapText="1"/>
    </xf>
    <xf numFmtId="49" fontId="50" fillId="0" borderId="14" xfId="0" applyNumberFormat="1" applyFont="1" applyBorder="1" applyAlignment="1">
      <alignment horizontal="center" wrapText="1"/>
    </xf>
    <xf numFmtId="0" fontId="50" fillId="0" borderId="5" xfId="0" applyFont="1" applyBorder="1" applyAlignment="1"/>
    <xf numFmtId="49" fontId="50" fillId="4" borderId="4" xfId="0" applyNumberFormat="1" applyFont="1" applyFill="1" applyBorder="1" applyAlignment="1">
      <alignment wrapText="1"/>
    </xf>
    <xf numFmtId="0" fontId="40" fillId="4" borderId="4" xfId="0" applyFont="1" applyFill="1" applyBorder="1" applyAlignment="1">
      <alignment wrapText="1"/>
    </xf>
    <xf numFmtId="166" fontId="50" fillId="4" borderId="4" xfId="0" applyNumberFormat="1" applyFont="1" applyFill="1" applyBorder="1" applyAlignment="1">
      <alignment horizontal="right"/>
    </xf>
    <xf numFmtId="0" fontId="40" fillId="4" borderId="12" xfId="0" applyFont="1" applyFill="1" applyBorder="1" applyAlignment="1">
      <alignment horizontal="center" vertical="center"/>
    </xf>
    <xf numFmtId="0" fontId="40" fillId="4" borderId="12" xfId="0" applyFont="1" applyFill="1" applyBorder="1" applyAlignment="1">
      <alignment wrapText="1"/>
    </xf>
    <xf numFmtId="0" fontId="50" fillId="4" borderId="4" xfId="0" applyFont="1" applyFill="1" applyBorder="1" applyAlignment="1">
      <alignment wrapText="1"/>
    </xf>
    <xf numFmtId="166" fontId="40" fillId="0" borderId="6" xfId="5" applyNumberFormat="1" applyFont="1" applyFill="1" applyBorder="1" applyAlignment="1">
      <alignment horizontal="right"/>
    </xf>
    <xf numFmtId="166" fontId="40" fillId="0" borderId="7" xfId="5" applyNumberFormat="1" applyFont="1" applyFill="1" applyBorder="1" applyAlignment="1">
      <alignment horizontal="right"/>
    </xf>
    <xf numFmtId="166" fontId="50" fillId="0" borderId="68" xfId="0" applyNumberFormat="1" applyFont="1" applyFill="1" applyBorder="1" applyAlignment="1">
      <alignment horizontal="right"/>
    </xf>
    <xf numFmtId="49" fontId="40" fillId="0" borderId="29" xfId="0" applyNumberFormat="1" applyFont="1" applyBorder="1" applyAlignment="1">
      <alignment horizontal="center" vertical="center"/>
    </xf>
    <xf numFmtId="49" fontId="50" fillId="0" borderId="5" xfId="0" applyNumberFormat="1" applyFont="1" applyBorder="1" applyAlignment="1">
      <alignment horizontal="center" vertical="center"/>
    </xf>
    <xf numFmtId="49" fontId="40" fillId="0" borderId="12" xfId="0" applyNumberFormat="1" applyFont="1" applyBorder="1" applyAlignment="1">
      <alignment horizontal="center" vertical="center"/>
    </xf>
    <xf numFmtId="166" fontId="50" fillId="0" borderId="4" xfId="0" applyNumberFormat="1" applyFont="1" applyFill="1" applyBorder="1" applyAlignment="1">
      <alignment horizontal="right"/>
    </xf>
    <xf numFmtId="165" fontId="43" fillId="0" borderId="0" xfId="0" applyNumberFormat="1" applyFont="1"/>
    <xf numFmtId="165" fontId="43" fillId="0" borderId="0" xfId="0" applyNumberFormat="1" applyFont="1" applyFill="1" applyBorder="1"/>
    <xf numFmtId="49" fontId="50" fillId="0" borderId="16" xfId="0" applyNumberFormat="1" applyFont="1" applyBorder="1" applyAlignment="1">
      <alignment horizontal="left" wrapText="1"/>
    </xf>
    <xf numFmtId="1" fontId="43" fillId="0" borderId="57" xfId="5" applyNumberFormat="1" applyFont="1" applyBorder="1" applyAlignment="1">
      <alignment horizontal="center" wrapText="1"/>
    </xf>
    <xf numFmtId="1" fontId="43" fillId="0" borderId="43" xfId="5" applyNumberFormat="1" applyFont="1" applyBorder="1" applyAlignment="1">
      <alignment horizontal="center" wrapText="1"/>
    </xf>
    <xf numFmtId="1" fontId="43" fillId="0" borderId="4" xfId="5" applyNumberFormat="1" applyFont="1" applyBorder="1" applyAlignment="1">
      <alignment horizontal="center" wrapText="1"/>
    </xf>
    <xf numFmtId="1" fontId="43" fillId="4" borderId="23" xfId="5" applyNumberFormat="1" applyFont="1" applyFill="1" applyBorder="1" applyAlignment="1">
      <alignment horizontal="right"/>
    </xf>
    <xf numFmtId="0" fontId="43" fillId="0" borderId="0" xfId="0" applyFont="1" applyAlignment="1"/>
    <xf numFmtId="49" fontId="43" fillId="0" borderId="16" xfId="0" applyNumberFormat="1" applyFont="1" applyBorder="1" applyAlignment="1">
      <alignment horizontal="left" wrapText="1"/>
    </xf>
    <xf numFmtId="166" fontId="43" fillId="0" borderId="57" xfId="5" applyNumberFormat="1" applyFont="1" applyBorder="1" applyAlignment="1">
      <alignment horizontal="right"/>
    </xf>
    <xf numFmtId="166" fontId="43" fillId="0" borderId="43" xfId="5" applyNumberFormat="1" applyFont="1" applyBorder="1" applyAlignment="1">
      <alignment horizontal="right"/>
    </xf>
    <xf numFmtId="166" fontId="43" fillId="0" borderId="4" xfId="0" applyNumberFormat="1" applyFont="1" applyBorder="1" applyAlignment="1">
      <alignment horizontal="right"/>
    </xf>
    <xf numFmtId="49" fontId="43" fillId="0" borderId="16" xfId="0" applyNumberFormat="1" applyFont="1" applyBorder="1" applyAlignment="1">
      <alignment horizontal="center"/>
    </xf>
    <xf numFmtId="166" fontId="43" fillId="0" borderId="29" xfId="5" quotePrefix="1" applyNumberFormat="1" applyFont="1" applyBorder="1" applyAlignment="1">
      <alignment horizontal="right"/>
    </xf>
    <xf numFmtId="166" fontId="43" fillId="0" borderId="4" xfId="5" applyNumberFormat="1" applyFont="1" applyBorder="1" applyAlignment="1">
      <alignment horizontal="right"/>
    </xf>
    <xf numFmtId="166" fontId="43" fillId="0" borderId="29" xfId="5" applyNumberFormat="1" applyFont="1" applyBorder="1" applyAlignment="1">
      <alignment horizontal="right"/>
    </xf>
    <xf numFmtId="166" fontId="43" fillId="0" borderId="4" xfId="5" applyNumberFormat="1" applyFont="1" applyFill="1" applyBorder="1" applyAlignment="1">
      <alignment horizontal="right"/>
    </xf>
    <xf numFmtId="166" fontId="43" fillId="0" borderId="43" xfId="5" applyNumberFormat="1" applyFont="1" applyFill="1" applyBorder="1" applyAlignment="1">
      <alignment horizontal="right"/>
    </xf>
    <xf numFmtId="0" fontId="43" fillId="0" borderId="4" xfId="0" applyFont="1" applyBorder="1" applyAlignment="1">
      <alignment wrapText="1"/>
    </xf>
    <xf numFmtId="49" fontId="43" fillId="0" borderId="29" xfId="0" applyNumberFormat="1" applyFont="1" applyBorder="1" applyAlignment="1">
      <alignment horizontal="center"/>
    </xf>
    <xf numFmtId="166" fontId="43" fillId="0" borderId="0" xfId="0" applyNumberFormat="1" applyFont="1" applyBorder="1"/>
    <xf numFmtId="166" fontId="43" fillId="0" borderId="0" xfId="0" applyNumberFormat="1" applyFont="1" applyBorder="1" applyAlignment="1">
      <alignment horizontal="right"/>
    </xf>
    <xf numFmtId="166" fontId="43" fillId="0" borderId="0" xfId="5" applyNumberFormat="1" applyFont="1" applyFill="1" applyBorder="1" applyAlignment="1">
      <alignment horizontal="right"/>
    </xf>
    <xf numFmtId="0" fontId="43" fillId="0" borderId="0" xfId="0" applyFont="1" applyBorder="1" applyAlignment="1"/>
    <xf numFmtId="0" fontId="43" fillId="0" borderId="0" xfId="0" applyFont="1" applyFill="1" applyBorder="1" applyAlignment="1"/>
    <xf numFmtId="0" fontId="43" fillId="0" borderId="0" xfId="0" applyFont="1" applyFill="1" applyBorder="1"/>
    <xf numFmtId="49" fontId="43" fillId="0" borderId="0" xfId="0" applyNumberFormat="1" applyFont="1" applyBorder="1" applyAlignment="1">
      <alignment horizontal="center"/>
    </xf>
    <xf numFmtId="166" fontId="43" fillId="0" borderId="1" xfId="5" applyNumberFormat="1" applyFont="1" applyBorder="1" applyAlignment="1">
      <alignment horizontal="right"/>
    </xf>
    <xf numFmtId="166" fontId="43" fillId="0" borderId="6" xfId="5" applyNumberFormat="1" applyFont="1" applyBorder="1" applyAlignment="1">
      <alignment horizontal="right"/>
    </xf>
    <xf numFmtId="166" fontId="43" fillId="0" borderId="6" xfId="0" applyNumberFormat="1" applyFont="1" applyBorder="1" applyAlignment="1">
      <alignment horizontal="right"/>
    </xf>
    <xf numFmtId="166" fontId="50" fillId="0" borderId="0" xfId="0" applyNumberFormat="1" applyFont="1" applyFill="1" applyBorder="1" applyAlignment="1">
      <alignment horizontal="right"/>
    </xf>
    <xf numFmtId="49" fontId="50" fillId="0" borderId="14" xfId="0" applyNumberFormat="1" applyFont="1" applyBorder="1" applyAlignment="1">
      <alignment horizontal="left" wrapText="1"/>
    </xf>
    <xf numFmtId="1" fontId="43" fillId="0" borderId="1" xfId="5" applyNumberFormat="1" applyFont="1" applyBorder="1" applyAlignment="1">
      <alignment horizontal="center" wrapText="1"/>
    </xf>
    <xf numFmtId="1" fontId="43" fillId="0" borderId="6" xfId="5" applyNumberFormat="1" applyFont="1" applyBorder="1" applyAlignment="1">
      <alignment horizontal="center" wrapText="1"/>
    </xf>
    <xf numFmtId="1" fontId="43" fillId="0" borderId="5" xfId="5" applyNumberFormat="1" applyFont="1" applyBorder="1" applyAlignment="1">
      <alignment horizontal="center" wrapText="1"/>
    </xf>
    <xf numFmtId="1" fontId="43" fillId="4" borderId="15" xfId="5" applyNumberFormat="1" applyFont="1" applyFill="1" applyBorder="1" applyAlignment="1">
      <alignment horizontal="right"/>
    </xf>
    <xf numFmtId="49" fontId="43" fillId="0" borderId="11" xfId="0" applyNumberFormat="1" applyFont="1" applyBorder="1" applyAlignment="1">
      <alignment horizontal="left" wrapText="1"/>
    </xf>
    <xf numFmtId="0" fontId="43" fillId="0" borderId="12" xfId="0" applyFont="1" applyBorder="1" applyAlignment="1"/>
    <xf numFmtId="1" fontId="43" fillId="0" borderId="65" xfId="5" applyNumberFormat="1" applyFont="1" applyBorder="1" applyAlignment="1">
      <alignment horizontal="center" wrapText="1"/>
    </xf>
    <xf numFmtId="1" fontId="43" fillId="0" borderId="12" xfId="5" applyNumberFormat="1" applyFont="1" applyBorder="1" applyAlignment="1">
      <alignment horizontal="center" wrapText="1"/>
    </xf>
    <xf numFmtId="1" fontId="43" fillId="4" borderId="13" xfId="5" applyNumberFormat="1" applyFont="1" applyFill="1" applyBorder="1" applyAlignment="1">
      <alignment horizontal="right"/>
    </xf>
    <xf numFmtId="49" fontId="50" fillId="0" borderId="14" xfId="0" applyNumberFormat="1" applyFont="1" applyBorder="1" applyAlignment="1">
      <alignment horizontal="center"/>
    </xf>
    <xf numFmtId="166" fontId="43" fillId="0" borderId="5" xfId="0" applyNumberFormat="1" applyFont="1" applyBorder="1" applyAlignment="1">
      <alignment horizontal="right"/>
    </xf>
    <xf numFmtId="49" fontId="43" fillId="0" borderId="11" xfId="0" applyNumberFormat="1" applyFont="1" applyBorder="1" applyAlignment="1">
      <alignment horizontal="center"/>
    </xf>
    <xf numFmtId="166" fontId="43" fillId="0" borderId="65" xfId="5" applyNumberFormat="1" applyFont="1" applyBorder="1" applyAlignment="1">
      <alignment horizontal="right"/>
    </xf>
    <xf numFmtId="166" fontId="43" fillId="0" borderId="12" xfId="5" applyNumberFormat="1" applyFont="1" applyBorder="1" applyAlignment="1">
      <alignment horizontal="right"/>
    </xf>
    <xf numFmtId="166" fontId="43" fillId="0" borderId="12" xfId="0" applyNumberFormat="1" applyFont="1" applyBorder="1" applyAlignment="1">
      <alignment horizontal="right"/>
    </xf>
    <xf numFmtId="166" fontId="43" fillId="0" borderId="28" xfId="5" quotePrefix="1" applyNumberFormat="1" applyFont="1" applyBorder="1" applyAlignment="1">
      <alignment horizontal="right"/>
    </xf>
    <xf numFmtId="166" fontId="43" fillId="0" borderId="5" xfId="5" applyNumberFormat="1" applyFont="1" applyBorder="1" applyAlignment="1">
      <alignment horizontal="right"/>
    </xf>
    <xf numFmtId="166" fontId="43" fillId="0" borderId="28" xfId="5" applyNumberFormat="1" applyFont="1" applyBorder="1" applyAlignment="1">
      <alignment horizontal="right"/>
    </xf>
    <xf numFmtId="166" fontId="43" fillId="0" borderId="5" xfId="5" applyNumberFormat="1" applyFont="1" applyFill="1" applyBorder="1" applyAlignment="1">
      <alignment horizontal="right"/>
    </xf>
    <xf numFmtId="166" fontId="43" fillId="0" borderId="65" xfId="5" quotePrefix="1" applyNumberFormat="1" applyFont="1" applyBorder="1" applyAlignment="1">
      <alignment horizontal="right"/>
    </xf>
    <xf numFmtId="166" fontId="43" fillId="0" borderId="6" xfId="5" applyNumberFormat="1" applyFont="1" applyFill="1" applyBorder="1" applyAlignment="1">
      <alignment horizontal="right"/>
    </xf>
    <xf numFmtId="166" fontId="43" fillId="0" borderId="12" xfId="5" applyNumberFormat="1" applyFont="1" applyFill="1" applyBorder="1" applyAlignment="1">
      <alignment horizontal="right"/>
    </xf>
    <xf numFmtId="49" fontId="50" fillId="0" borderId="28" xfId="0" applyNumberFormat="1" applyFont="1" applyBorder="1" applyAlignment="1">
      <alignment horizontal="center"/>
    </xf>
    <xf numFmtId="49" fontId="43" fillId="0" borderId="65" xfId="0" applyNumberFormat="1" applyFont="1" applyBorder="1" applyAlignment="1">
      <alignment horizontal="center"/>
    </xf>
    <xf numFmtId="49" fontId="50" fillId="0" borderId="5" xfId="0" applyNumberFormat="1" applyFont="1" applyBorder="1" applyAlignment="1">
      <alignment horizontal="center"/>
    </xf>
    <xf numFmtId="49" fontId="43" fillId="0" borderId="14" xfId="0" applyNumberFormat="1" applyFont="1" applyBorder="1" applyAlignment="1">
      <alignment horizontal="center"/>
    </xf>
    <xf numFmtId="49" fontId="50" fillId="4" borderId="44" xfId="0" applyNumberFormat="1" applyFont="1" applyFill="1" applyBorder="1"/>
    <xf numFmtId="0" fontId="43" fillId="4" borderId="4" xfId="0" applyFont="1" applyFill="1" applyBorder="1" applyAlignment="1"/>
    <xf numFmtId="166" fontId="50" fillId="4" borderId="6" xfId="0" applyNumberFormat="1" applyFont="1" applyFill="1" applyBorder="1" applyAlignment="1">
      <alignment horizontal="right"/>
    </xf>
    <xf numFmtId="166" fontId="50" fillId="0" borderId="26" xfId="0" applyNumberFormat="1" applyFont="1" applyFill="1" applyBorder="1" applyAlignment="1">
      <alignment horizontal="right"/>
    </xf>
    <xf numFmtId="1" fontId="50" fillId="4" borderId="23" xfId="5" applyNumberFormat="1" applyFont="1" applyFill="1" applyBorder="1" applyAlignment="1">
      <alignment horizontal="right"/>
    </xf>
    <xf numFmtId="0" fontId="43" fillId="0" borderId="14" xfId="0" applyFont="1" applyBorder="1" applyAlignment="1">
      <alignment horizontal="center"/>
    </xf>
    <xf numFmtId="0" fontId="43" fillId="0" borderId="5" xfId="0" applyFont="1" applyBorder="1" applyAlignment="1">
      <alignment wrapText="1"/>
    </xf>
    <xf numFmtId="1" fontId="50" fillId="4" borderId="15" xfId="5" applyNumberFormat="1" applyFont="1" applyFill="1" applyBorder="1" applyAlignment="1">
      <alignment horizontal="right"/>
    </xf>
    <xf numFmtId="49" fontId="50" fillId="4" borderId="48" xfId="0" applyNumberFormat="1" applyFont="1" applyFill="1" applyBorder="1"/>
    <xf numFmtId="0" fontId="43" fillId="4" borderId="12" xfId="0" applyFont="1" applyFill="1" applyBorder="1" applyAlignment="1"/>
    <xf numFmtId="166" fontId="50" fillId="4" borderId="52" xfId="0" applyNumberFormat="1" applyFont="1" applyFill="1" applyBorder="1" applyAlignment="1">
      <alignment horizontal="right"/>
    </xf>
    <xf numFmtId="1" fontId="50" fillId="4" borderId="13" xfId="5" applyNumberFormat="1" applyFont="1" applyFill="1" applyBorder="1" applyAlignment="1">
      <alignment horizontal="right"/>
    </xf>
    <xf numFmtId="1" fontId="43" fillId="0" borderId="22" xfId="5" applyNumberFormat="1" applyFont="1" applyFill="1" applyBorder="1" applyAlignment="1">
      <alignment horizontal="right"/>
    </xf>
    <xf numFmtId="0" fontId="50" fillId="0" borderId="0" xfId="0" applyFont="1"/>
    <xf numFmtId="1" fontId="43" fillId="0" borderId="55" xfId="5" applyNumberFormat="1" applyFont="1" applyFill="1" applyBorder="1" applyAlignment="1">
      <alignment horizontal="right"/>
    </xf>
    <xf numFmtId="0" fontId="50" fillId="4" borderId="33" xfId="0" applyFont="1" applyFill="1" applyBorder="1"/>
    <xf numFmtId="0" fontId="50" fillId="4" borderId="68" xfId="0" applyFont="1" applyFill="1" applyBorder="1"/>
    <xf numFmtId="0" fontId="50" fillId="4" borderId="5" xfId="0" applyFont="1" applyFill="1" applyBorder="1"/>
    <xf numFmtId="0" fontId="50" fillId="4" borderId="4" xfId="0" applyFont="1" applyFill="1" applyBorder="1"/>
    <xf numFmtId="0" fontId="50" fillId="4" borderId="4" xfId="0" applyFont="1" applyFill="1" applyBorder="1" applyAlignment="1"/>
    <xf numFmtId="165" fontId="50" fillId="4" borderId="4" xfId="0" applyNumberFormat="1" applyFont="1" applyFill="1" applyBorder="1"/>
    <xf numFmtId="165" fontId="50" fillId="0" borderId="0" xfId="0" applyNumberFormat="1" applyFont="1" applyBorder="1"/>
    <xf numFmtId="165" fontId="50" fillId="0" borderId="0" xfId="0" applyNumberFormat="1" applyFont="1" applyFill="1" applyBorder="1"/>
    <xf numFmtId="165" fontId="50" fillId="0" borderId="0" xfId="0" applyNumberFormat="1" applyFont="1"/>
    <xf numFmtId="165" fontId="50" fillId="0" borderId="0" xfId="0" applyNumberFormat="1" applyFont="1" applyFill="1"/>
    <xf numFmtId="0" fontId="50" fillId="4" borderId="12" xfId="0" applyFont="1" applyFill="1" applyBorder="1"/>
    <xf numFmtId="0" fontId="50" fillId="4" borderId="12" xfId="0" applyFont="1" applyFill="1" applyBorder="1" applyAlignment="1"/>
    <xf numFmtId="165" fontId="50" fillId="4" borderId="12" xfId="0" applyNumberFormat="1" applyFont="1" applyFill="1" applyBorder="1"/>
    <xf numFmtId="165" fontId="50" fillId="0" borderId="5" xfId="0" applyNumberFormat="1" applyFont="1" applyFill="1" applyBorder="1"/>
    <xf numFmtId="1" fontId="50" fillId="0" borderId="5" xfId="5" applyNumberFormat="1" applyFont="1" applyFill="1" applyBorder="1" applyAlignment="1">
      <alignment horizontal="right"/>
    </xf>
    <xf numFmtId="0" fontId="40" fillId="0" borderId="2" xfId="0" applyFont="1" applyBorder="1" applyAlignment="1">
      <alignment horizontal="center" vertical="center"/>
    </xf>
    <xf numFmtId="0" fontId="40" fillId="0" borderId="2" xfId="0" applyFont="1" applyBorder="1" applyAlignment="1">
      <alignment wrapText="1"/>
    </xf>
    <xf numFmtId="0" fontId="40" fillId="0" borderId="2" xfId="5" applyNumberFormat="1" applyFont="1" applyBorder="1" applyAlignment="1">
      <alignment horizontal="right"/>
    </xf>
    <xf numFmtId="166" fontId="40" fillId="0" borderId="2" xfId="5" applyNumberFormat="1" applyFont="1" applyBorder="1" applyAlignment="1">
      <alignment horizontal="right"/>
    </xf>
    <xf numFmtId="166" fontId="40" fillId="0" borderId="28" xfId="5" applyNumberFormat="1" applyFont="1" applyBorder="1" applyAlignment="1">
      <alignment horizontal="right"/>
    </xf>
    <xf numFmtId="0" fontId="0" fillId="0" borderId="33" xfId="0" applyBorder="1"/>
    <xf numFmtId="0" fontId="0" fillId="0" borderId="46" xfId="0" applyBorder="1"/>
    <xf numFmtId="49" fontId="68" fillId="0" borderId="19" xfId="0" applyNumberFormat="1" applyFont="1" applyBorder="1" applyAlignment="1">
      <alignment horizontal="center"/>
    </xf>
    <xf numFmtId="0" fontId="7" fillId="0" borderId="44" xfId="0" applyFont="1" applyBorder="1" applyAlignment="1">
      <alignment wrapText="1"/>
    </xf>
    <xf numFmtId="0" fontId="7" fillId="0" borderId="0" xfId="0" applyFont="1" applyBorder="1" applyAlignment="1">
      <alignment wrapText="1"/>
    </xf>
    <xf numFmtId="1" fontId="7" fillId="0" borderId="0" xfId="0" applyNumberFormat="1" applyFont="1" applyBorder="1" applyAlignment="1">
      <alignment horizontal="right"/>
    </xf>
    <xf numFmtId="49" fontId="40" fillId="0" borderId="19" xfId="0" applyNumberFormat="1" applyFont="1" applyBorder="1" applyAlignment="1">
      <alignment horizontal="center"/>
    </xf>
    <xf numFmtId="1" fontId="40" fillId="0" borderId="6" xfId="5" applyNumberFormat="1" applyFont="1" applyBorder="1" applyAlignment="1">
      <alignment horizontal="right"/>
    </xf>
    <xf numFmtId="1" fontId="50" fillId="0" borderId="0" xfId="5" applyNumberFormat="1" applyFont="1" applyBorder="1" applyAlignment="1">
      <alignment horizontal="right"/>
    </xf>
    <xf numFmtId="49" fontId="68" fillId="0" borderId="24" xfId="0" applyNumberFormat="1" applyFont="1" applyBorder="1" applyAlignment="1">
      <alignment horizontal="center"/>
    </xf>
    <xf numFmtId="1" fontId="2" fillId="0" borderId="15" xfId="0" applyNumberFormat="1" applyFont="1" applyBorder="1" applyAlignment="1">
      <alignment horizontal="right"/>
    </xf>
    <xf numFmtId="49" fontId="40" fillId="0" borderId="24" xfId="0" applyNumberFormat="1" applyFont="1" applyBorder="1" applyAlignment="1">
      <alignment horizontal="center"/>
    </xf>
    <xf numFmtId="1" fontId="0" fillId="0" borderId="5" xfId="0" applyNumberFormat="1" applyBorder="1" applyAlignment="1">
      <alignment horizontal="right"/>
    </xf>
    <xf numFmtId="49" fontId="50" fillId="0" borderId="16" xfId="0" applyNumberFormat="1" applyFont="1" applyBorder="1" applyAlignment="1">
      <alignment horizontal="center"/>
    </xf>
    <xf numFmtId="0" fontId="50" fillId="0" borderId="4" xfId="0" quotePrefix="1" applyFont="1" applyBorder="1" applyAlignment="1">
      <alignment horizontal="left"/>
    </xf>
    <xf numFmtId="0" fontId="50" fillId="0" borderId="4" xfId="0" applyFont="1" applyBorder="1"/>
    <xf numFmtId="0" fontId="50" fillId="0" borderId="5" xfId="0" applyFont="1" applyBorder="1"/>
    <xf numFmtId="1" fontId="42" fillId="0" borderId="15" xfId="5" applyNumberFormat="1" applyFont="1" applyBorder="1" applyAlignment="1">
      <alignment horizontal="right"/>
    </xf>
    <xf numFmtId="0" fontId="40" fillId="0" borderId="12" xfId="0" applyFont="1" applyBorder="1" applyAlignment="1">
      <alignment horizontal="left"/>
    </xf>
    <xf numFmtId="1" fontId="40" fillId="0" borderId="12" xfId="5" applyNumberFormat="1" applyFont="1" applyBorder="1" applyAlignment="1">
      <alignment horizontal="right"/>
    </xf>
    <xf numFmtId="49" fontId="68" fillId="0" borderId="17" xfId="0" applyNumberFormat="1" applyFont="1" applyBorder="1" applyAlignment="1">
      <alignment horizontal="center"/>
    </xf>
    <xf numFmtId="1" fontId="2" fillId="0" borderId="52" xfId="0" applyNumberFormat="1" applyFont="1" applyBorder="1" applyAlignment="1">
      <alignment horizontal="right"/>
    </xf>
    <xf numFmtId="0" fontId="50" fillId="0" borderId="4" xfId="0" applyFont="1" applyBorder="1" applyAlignment="1">
      <alignment horizontal="left"/>
    </xf>
    <xf numFmtId="0" fontId="50" fillId="0" borderId="5" xfId="0" applyFont="1" applyBorder="1" applyAlignment="1">
      <alignment horizontal="left"/>
    </xf>
    <xf numFmtId="0" fontId="7" fillId="3" borderId="4" xfId="0" applyFont="1" applyFill="1" applyBorder="1" applyAlignment="1">
      <alignment wrapText="1"/>
    </xf>
    <xf numFmtId="0" fontId="40" fillId="3" borderId="4" xfId="0" applyFont="1" applyFill="1" applyBorder="1" applyAlignment="1">
      <alignment horizontal="left"/>
    </xf>
    <xf numFmtId="1" fontId="7" fillId="3" borderId="4" xfId="0" applyNumberFormat="1" applyFont="1" applyFill="1" applyBorder="1" applyAlignment="1">
      <alignment horizontal="right"/>
    </xf>
    <xf numFmtId="1" fontId="7" fillId="3" borderId="23" xfId="0" applyNumberFormat="1" applyFont="1" applyFill="1" applyBorder="1" applyAlignment="1">
      <alignment horizontal="right"/>
    </xf>
    <xf numFmtId="0" fontId="7" fillId="3" borderId="12" xfId="0" applyFont="1" applyFill="1" applyBorder="1" applyAlignment="1">
      <alignment wrapText="1"/>
    </xf>
    <xf numFmtId="0" fontId="40" fillId="3" borderId="12" xfId="0" applyFont="1" applyFill="1" applyBorder="1" applyAlignment="1">
      <alignment horizontal="left"/>
    </xf>
    <xf numFmtId="1" fontId="7" fillId="3" borderId="12" xfId="0" applyNumberFormat="1" applyFont="1" applyFill="1" applyBorder="1" applyAlignment="1">
      <alignment horizontal="right"/>
    </xf>
    <xf numFmtId="1" fontId="7" fillId="3" borderId="13" xfId="0" applyNumberFormat="1" applyFont="1" applyFill="1" applyBorder="1" applyAlignment="1">
      <alignment horizontal="right"/>
    </xf>
    <xf numFmtId="1" fontId="7" fillId="0" borderId="6" xfId="0" applyNumberFormat="1" applyFont="1" applyFill="1" applyBorder="1" applyAlignment="1">
      <alignment horizontal="right"/>
    </xf>
    <xf numFmtId="1" fontId="42" fillId="0" borderId="15" xfId="5" applyNumberFormat="1" applyFont="1" applyFill="1" applyBorder="1" applyAlignment="1">
      <alignment horizontal="right"/>
    </xf>
    <xf numFmtId="0" fontId="7" fillId="3" borderId="48" xfId="0" applyFont="1" applyFill="1" applyBorder="1" applyAlignment="1">
      <alignment wrapText="1"/>
    </xf>
    <xf numFmtId="0" fontId="7" fillId="3" borderId="5" xfId="0" applyFont="1" applyFill="1" applyBorder="1" applyAlignment="1">
      <alignment wrapText="1"/>
    </xf>
    <xf numFmtId="0" fontId="40" fillId="3" borderId="5" xfId="0" applyFont="1" applyFill="1" applyBorder="1" applyAlignment="1">
      <alignment horizontal="left"/>
    </xf>
    <xf numFmtId="1" fontId="7" fillId="3" borderId="5" xfId="0" applyNumberFormat="1" applyFont="1" applyFill="1" applyBorder="1" applyAlignment="1">
      <alignment horizontal="right"/>
    </xf>
    <xf numFmtId="1" fontId="7" fillId="0" borderId="52" xfId="0" applyNumberFormat="1" applyFont="1" applyFill="1" applyBorder="1" applyAlignment="1">
      <alignment horizontal="right"/>
    </xf>
    <xf numFmtId="1" fontId="42" fillId="0" borderId="13" xfId="5" applyNumberFormat="1" applyFont="1" applyFill="1" applyBorder="1" applyAlignment="1">
      <alignment horizontal="right"/>
    </xf>
    <xf numFmtId="1" fontId="81" fillId="3" borderId="23" xfId="5" applyNumberFormat="1" applyFont="1" applyFill="1" applyBorder="1" applyAlignment="1">
      <alignment horizontal="right"/>
    </xf>
    <xf numFmtId="1" fontId="81" fillId="3" borderId="13" xfId="5" applyNumberFormat="1" applyFont="1" applyFill="1" applyBorder="1" applyAlignment="1">
      <alignment horizontal="right"/>
    </xf>
    <xf numFmtId="1" fontId="81" fillId="3" borderId="15" xfId="5" applyNumberFormat="1" applyFont="1" applyFill="1" applyBorder="1" applyAlignment="1">
      <alignment horizontal="right"/>
    </xf>
    <xf numFmtId="1" fontId="2" fillId="0" borderId="12" xfId="0" applyNumberFormat="1" applyFont="1" applyBorder="1" applyAlignment="1">
      <alignment horizontal="right"/>
    </xf>
    <xf numFmtId="1" fontId="2" fillId="0" borderId="13" xfId="0" applyNumberFormat="1" applyFont="1" applyBorder="1" applyAlignment="1">
      <alignment horizontal="right"/>
    </xf>
    <xf numFmtId="49" fontId="68" fillId="0" borderId="4" xfId="0" applyNumberFormat="1" applyFont="1" applyBorder="1" applyAlignment="1">
      <alignment horizontal="center"/>
    </xf>
    <xf numFmtId="0" fontId="0" fillId="0" borderId="12" xfId="0" applyFill="1" applyBorder="1"/>
    <xf numFmtId="49" fontId="68" fillId="0" borderId="12" xfId="0" applyNumberFormat="1" applyFont="1" applyFill="1" applyBorder="1" applyAlignment="1">
      <alignment horizontal="left"/>
    </xf>
    <xf numFmtId="1" fontId="2" fillId="0" borderId="12" xfId="0" applyNumberFormat="1" applyFont="1" applyFill="1" applyBorder="1" applyAlignment="1">
      <alignment horizontal="right"/>
    </xf>
    <xf numFmtId="1" fontId="2" fillId="0" borderId="13" xfId="0" applyNumberFormat="1" applyFont="1" applyFill="1" applyBorder="1" applyAlignment="1">
      <alignment horizontal="right"/>
    </xf>
    <xf numFmtId="1" fontId="7" fillId="0" borderId="23" xfId="0" applyNumberFormat="1" applyFont="1" applyBorder="1" applyAlignment="1">
      <alignment horizontal="right"/>
    </xf>
    <xf numFmtId="1" fontId="2" fillId="0" borderId="0" xfId="0" applyNumberFormat="1" applyFont="1" applyBorder="1" applyAlignment="1">
      <alignment horizontal="right"/>
    </xf>
    <xf numFmtId="1" fontId="2" fillId="0" borderId="2" xfId="0" applyNumberFormat="1" applyFont="1" applyBorder="1" applyAlignment="1">
      <alignment horizontal="right"/>
    </xf>
    <xf numFmtId="0" fontId="7" fillId="3" borderId="44" xfId="0" applyFont="1" applyFill="1" applyBorder="1" applyAlignment="1">
      <alignment wrapText="1"/>
    </xf>
    <xf numFmtId="1" fontId="7" fillId="3" borderId="10" xfId="0" applyNumberFormat="1" applyFont="1" applyFill="1" applyBorder="1" applyAlignment="1">
      <alignment horizontal="right"/>
    </xf>
    <xf numFmtId="1" fontId="7" fillId="0" borderId="12" xfId="0" applyNumberFormat="1" applyFont="1" applyFill="1" applyBorder="1" applyAlignment="1">
      <alignment horizontal="right"/>
    </xf>
    <xf numFmtId="1" fontId="81" fillId="0" borderId="15" xfId="5" applyNumberFormat="1" applyFont="1" applyFill="1" applyBorder="1" applyAlignment="1">
      <alignment horizontal="right"/>
    </xf>
    <xf numFmtId="49" fontId="40" fillId="0" borderId="78" xfId="0" applyNumberFormat="1" applyFont="1" applyBorder="1" applyAlignment="1">
      <alignment horizontal="center"/>
    </xf>
    <xf numFmtId="1" fontId="0" fillId="0" borderId="12" xfId="0" applyNumberFormat="1" applyBorder="1" applyAlignment="1">
      <alignment horizontal="right"/>
    </xf>
    <xf numFmtId="49" fontId="40" fillId="0" borderId="17" xfId="0" applyNumberFormat="1" applyFont="1" applyBorder="1" applyAlignment="1">
      <alignment horizontal="center"/>
    </xf>
    <xf numFmtId="1" fontId="40" fillId="0" borderId="52" xfId="5" applyNumberFormat="1" applyFont="1" applyBorder="1" applyAlignment="1">
      <alignment horizontal="right"/>
    </xf>
    <xf numFmtId="0" fontId="7" fillId="3" borderId="4" xfId="0" applyFont="1" applyFill="1" applyBorder="1"/>
    <xf numFmtId="0" fontId="50" fillId="3" borderId="4" xfId="0" applyFont="1" applyFill="1" applyBorder="1" applyAlignment="1">
      <alignment horizontal="left"/>
    </xf>
    <xf numFmtId="165" fontId="7" fillId="3" borderId="4" xfId="0" applyNumberFormat="1" applyFont="1" applyFill="1" applyBorder="1"/>
    <xf numFmtId="1" fontId="7" fillId="0" borderId="53" xfId="0" applyNumberFormat="1" applyFont="1" applyFill="1" applyBorder="1" applyAlignment="1">
      <alignment horizontal="right"/>
    </xf>
    <xf numFmtId="0" fontId="7" fillId="3" borderId="12" xfId="0" applyFont="1" applyFill="1" applyBorder="1"/>
    <xf numFmtId="0" fontId="50" fillId="3" borderId="12" xfId="0" applyFont="1" applyFill="1" applyBorder="1" applyAlignment="1">
      <alignment horizontal="left"/>
    </xf>
    <xf numFmtId="165" fontId="7" fillId="3" borderId="12" xfId="0" applyNumberFormat="1" applyFont="1" applyFill="1" applyBorder="1"/>
    <xf numFmtId="165" fontId="7" fillId="3" borderId="23" xfId="0" applyNumberFormat="1" applyFont="1" applyFill="1" applyBorder="1"/>
    <xf numFmtId="165" fontId="7" fillId="3" borderId="13" xfId="0" applyNumberFormat="1" applyFont="1" applyFill="1" applyBorder="1"/>
    <xf numFmtId="0" fontId="40" fillId="0" borderId="1" xfId="0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0" fontId="50" fillId="0" borderId="28" xfId="0" applyFont="1" applyBorder="1" applyAlignment="1">
      <alignment wrapText="1"/>
    </xf>
    <xf numFmtId="49" fontId="50" fillId="0" borderId="14" xfId="0" applyNumberFormat="1" applyFont="1" applyBorder="1" applyAlignment="1">
      <alignment horizontal="center" vertical="center" wrapText="1"/>
    </xf>
    <xf numFmtId="0" fontId="50" fillId="0" borderId="28" xfId="0" applyFont="1" applyBorder="1" applyAlignment="1">
      <alignment horizontal="left" vertical="center"/>
    </xf>
    <xf numFmtId="49" fontId="50" fillId="0" borderId="27" xfId="0" applyNumberFormat="1" applyFont="1" applyBorder="1" applyAlignment="1">
      <alignment horizontal="center" vertical="center"/>
    </xf>
    <xf numFmtId="0" fontId="40" fillId="0" borderId="65" xfId="0" applyFont="1" applyBorder="1" applyAlignment="1">
      <alignment wrapText="1"/>
    </xf>
    <xf numFmtId="1" fontId="40" fillId="0" borderId="13" xfId="5" applyNumberFormat="1" applyFont="1" applyBorder="1" applyAlignment="1">
      <alignment horizontal="right"/>
    </xf>
    <xf numFmtId="0" fontId="40" fillId="0" borderId="66" xfId="0" applyFont="1" applyBorder="1" applyAlignment="1">
      <alignment wrapText="1"/>
    </xf>
    <xf numFmtId="1" fontId="40" fillId="0" borderId="40" xfId="5" applyNumberFormat="1" applyFont="1" applyBorder="1" applyAlignment="1">
      <alignment horizontal="right"/>
    </xf>
    <xf numFmtId="1" fontId="43" fillId="0" borderId="22" xfId="5" applyNumberFormat="1" applyFont="1" applyFill="1" applyBorder="1" applyAlignment="1">
      <alignment horizontal="right" vertical="center"/>
    </xf>
    <xf numFmtId="49" fontId="43" fillId="0" borderId="11" xfId="0" applyNumberFormat="1" applyFont="1" applyBorder="1" applyAlignment="1">
      <alignment horizontal="center" vertical="center" wrapText="1"/>
    </xf>
    <xf numFmtId="1" fontId="43" fillId="0" borderId="12" xfId="5" applyNumberFormat="1" applyFont="1" applyBorder="1" applyAlignment="1">
      <alignment horizontal="right" vertical="center" wrapText="1"/>
    </xf>
    <xf numFmtId="1" fontId="40" fillId="0" borderId="23" xfId="5" applyNumberFormat="1" applyFont="1" applyBorder="1" applyAlignment="1">
      <alignment horizontal="right"/>
    </xf>
    <xf numFmtId="1" fontId="43" fillId="0" borderId="53" xfId="5" applyNumberFormat="1" applyFont="1" applyFill="1" applyBorder="1" applyAlignment="1">
      <alignment horizontal="right" vertical="center"/>
    </xf>
    <xf numFmtId="49" fontId="7" fillId="3" borderId="4" xfId="0" applyNumberFormat="1" applyFont="1" applyFill="1" applyBorder="1" applyAlignment="1">
      <alignment wrapText="1"/>
    </xf>
    <xf numFmtId="0" fontId="40" fillId="3" borderId="4" xfId="0" applyFont="1" applyFill="1" applyBorder="1" applyAlignment="1">
      <alignment wrapText="1"/>
    </xf>
    <xf numFmtId="1" fontId="7" fillId="0" borderId="68" xfId="0" applyNumberFormat="1" applyFont="1" applyFill="1" applyBorder="1" applyAlignment="1">
      <alignment horizontal="right"/>
    </xf>
    <xf numFmtId="1" fontId="40" fillId="0" borderId="53" xfId="5" applyNumberFormat="1" applyFont="1" applyFill="1" applyBorder="1" applyAlignment="1">
      <alignment horizontal="right"/>
    </xf>
    <xf numFmtId="49" fontId="7" fillId="3" borderId="12" xfId="0" applyNumberFormat="1" applyFont="1" applyFill="1" applyBorder="1" applyAlignment="1">
      <alignment wrapText="1"/>
    </xf>
    <xf numFmtId="0" fontId="40" fillId="3" borderId="12" xfId="0" applyFont="1" applyFill="1" applyBorder="1" applyAlignment="1">
      <alignment wrapText="1"/>
    </xf>
    <xf numFmtId="49" fontId="43" fillId="0" borderId="78" xfId="0" applyNumberFormat="1" applyFont="1" applyBorder="1" applyAlignment="1">
      <alignment horizontal="center" vertical="center"/>
    </xf>
    <xf numFmtId="1" fontId="41" fillId="0" borderId="12" xfId="5" applyNumberFormat="1" applyFont="1" applyBorder="1" applyAlignment="1">
      <alignment horizontal="center" vertical="center" wrapText="1"/>
    </xf>
    <xf numFmtId="49" fontId="7" fillId="3" borderId="44" xfId="0" applyNumberFormat="1" applyFont="1" applyFill="1" applyBorder="1" applyAlignment="1">
      <alignment wrapText="1"/>
    </xf>
    <xf numFmtId="0" fontId="40" fillId="3" borderId="28" xfId="0" applyFont="1" applyFill="1" applyBorder="1" applyAlignment="1">
      <alignment wrapText="1"/>
    </xf>
    <xf numFmtId="1" fontId="7" fillId="3" borderId="15" xfId="0" applyNumberFormat="1" applyFont="1" applyFill="1" applyBorder="1" applyAlignment="1">
      <alignment horizontal="right"/>
    </xf>
    <xf numFmtId="49" fontId="7" fillId="3" borderId="48" xfId="0" applyNumberFormat="1" applyFont="1" applyFill="1" applyBorder="1" applyAlignment="1">
      <alignment wrapText="1"/>
    </xf>
    <xf numFmtId="0" fontId="40" fillId="3" borderId="66" xfId="0" applyFont="1" applyFill="1" applyBorder="1" applyAlignment="1">
      <alignment wrapText="1"/>
    </xf>
    <xf numFmtId="1" fontId="40" fillId="3" borderId="15" xfId="5" applyNumberFormat="1" applyFont="1" applyFill="1" applyBorder="1" applyAlignment="1">
      <alignment horizontal="right"/>
    </xf>
    <xf numFmtId="1" fontId="40" fillId="3" borderId="13" xfId="5" applyNumberFormat="1" applyFont="1" applyFill="1" applyBorder="1" applyAlignment="1">
      <alignment horizontal="right"/>
    </xf>
    <xf numFmtId="1" fontId="7" fillId="0" borderId="26" xfId="0" applyNumberFormat="1" applyFont="1" applyFill="1" applyBorder="1" applyAlignment="1">
      <alignment horizontal="right"/>
    </xf>
    <xf numFmtId="1" fontId="40" fillId="0" borderId="22" xfId="5" applyNumberFormat="1" applyFont="1" applyFill="1" applyBorder="1" applyAlignment="1">
      <alignment horizontal="right"/>
    </xf>
    <xf numFmtId="49" fontId="7" fillId="3" borderId="0" xfId="0" applyNumberFormat="1" applyFont="1" applyFill="1" applyBorder="1" applyAlignment="1">
      <alignment wrapText="1"/>
    </xf>
    <xf numFmtId="1" fontId="7" fillId="3" borderId="0" xfId="0" applyNumberFormat="1" applyFont="1" applyFill="1" applyBorder="1" applyAlignment="1">
      <alignment horizontal="right"/>
    </xf>
    <xf numFmtId="1" fontId="7" fillId="3" borderId="20" xfId="0" applyNumberFormat="1" applyFont="1" applyFill="1" applyBorder="1" applyAlignment="1">
      <alignment horizontal="right"/>
    </xf>
    <xf numFmtId="49" fontId="7" fillId="3" borderId="36" xfId="0" applyNumberFormat="1" applyFont="1" applyFill="1" applyBorder="1" applyAlignment="1">
      <alignment wrapText="1"/>
    </xf>
    <xf numFmtId="1" fontId="43" fillId="3" borderId="15" xfId="5" applyNumberFormat="1" applyFont="1" applyFill="1" applyBorder="1" applyAlignment="1">
      <alignment horizontal="right" vertical="center"/>
    </xf>
    <xf numFmtId="1" fontId="43" fillId="3" borderId="13" xfId="5" applyNumberFormat="1" applyFont="1" applyFill="1" applyBorder="1" applyAlignment="1">
      <alignment horizontal="right" vertical="center"/>
    </xf>
    <xf numFmtId="49" fontId="7" fillId="3" borderId="4" xfId="0" applyNumberFormat="1" applyFont="1" applyFill="1" applyBorder="1"/>
    <xf numFmtId="49" fontId="0" fillId="3" borderId="4" xfId="0" applyNumberFormat="1" applyFill="1" applyBorder="1"/>
    <xf numFmtId="49" fontId="40" fillId="0" borderId="4" xfId="0" applyNumberFormat="1" applyFont="1" applyBorder="1" applyAlignment="1">
      <alignment horizontal="center"/>
    </xf>
    <xf numFmtId="1" fontId="43" fillId="0" borderId="12" xfId="5" applyNumberFormat="1" applyFont="1" applyBorder="1" applyAlignment="1">
      <alignment horizontal="left" vertical="center" wrapText="1"/>
    </xf>
    <xf numFmtId="1" fontId="43" fillId="0" borderId="70" xfId="5" applyNumberFormat="1" applyFont="1" applyFill="1" applyBorder="1" applyAlignment="1">
      <alignment horizontal="right" vertical="center"/>
    </xf>
    <xf numFmtId="1" fontId="41" fillId="0" borderId="12" xfId="5" applyNumberFormat="1" applyFont="1" applyBorder="1" applyAlignment="1">
      <alignment horizontal="right" vertical="center" wrapText="1"/>
    </xf>
    <xf numFmtId="49" fontId="0" fillId="3" borderId="12" xfId="0" applyNumberFormat="1" applyFill="1" applyBorder="1"/>
    <xf numFmtId="1" fontId="40" fillId="0" borderId="70" xfId="5" applyNumberFormat="1" applyFont="1" applyFill="1" applyBorder="1" applyAlignment="1">
      <alignment horizontal="right"/>
    </xf>
    <xf numFmtId="1" fontId="50" fillId="0" borderId="70" xfId="5" applyNumberFormat="1" applyFont="1" applyFill="1" applyBorder="1" applyAlignment="1">
      <alignment horizontal="right"/>
    </xf>
    <xf numFmtId="49" fontId="43" fillId="0" borderId="19" xfId="0" applyNumberFormat="1" applyFont="1" applyBorder="1" applyAlignment="1">
      <alignment horizontal="center" vertical="center"/>
    </xf>
    <xf numFmtId="0" fontId="43" fillId="0" borderId="1" xfId="0" applyFont="1" applyBorder="1" applyAlignment="1">
      <alignment horizontal="left" vertical="center"/>
    </xf>
    <xf numFmtId="0" fontId="43" fillId="0" borderId="6" xfId="5" applyNumberFormat="1" applyFont="1" applyBorder="1" applyAlignment="1">
      <alignment horizontal="right" vertical="center" wrapText="1"/>
    </xf>
    <xf numFmtId="1" fontId="43" fillId="0" borderId="6" xfId="5" applyNumberFormat="1" applyFont="1" applyBorder="1" applyAlignment="1">
      <alignment horizontal="right" vertical="center" wrapText="1"/>
    </xf>
    <xf numFmtId="1" fontId="40" fillId="0" borderId="0" xfId="5" applyNumberFormat="1" applyFont="1" applyBorder="1" applyAlignment="1">
      <alignment horizontal="right"/>
    </xf>
    <xf numFmtId="0" fontId="50" fillId="0" borderId="28" xfId="0" applyFont="1" applyBorder="1"/>
    <xf numFmtId="0" fontId="43" fillId="0" borderId="4" xfId="0" applyFont="1" applyBorder="1" applyAlignment="1">
      <alignment horizontal="left" vertical="center"/>
    </xf>
    <xf numFmtId="49" fontId="43" fillId="0" borderId="4" xfId="0" applyNumberFormat="1" applyFont="1" applyBorder="1" applyAlignment="1">
      <alignment horizontal="center" vertical="center"/>
    </xf>
    <xf numFmtId="0" fontId="43" fillId="0" borderId="4" xfId="5" applyNumberFormat="1" applyFont="1" applyBorder="1" applyAlignment="1">
      <alignment horizontal="right" vertical="center" wrapText="1"/>
    </xf>
    <xf numFmtId="1" fontId="43" fillId="0" borderId="4" xfId="5" applyNumberFormat="1" applyFont="1" applyBorder="1" applyAlignment="1">
      <alignment horizontal="right" vertical="center" wrapText="1"/>
    </xf>
    <xf numFmtId="49" fontId="43" fillId="0" borderId="11" xfId="0" applyNumberFormat="1" applyFont="1" applyBorder="1" applyAlignment="1">
      <alignment horizontal="center" vertical="center"/>
    </xf>
    <xf numFmtId="0" fontId="43" fillId="0" borderId="65" xfId="0" applyFont="1" applyBorder="1" applyAlignment="1">
      <alignment horizontal="left" vertical="center"/>
    </xf>
    <xf numFmtId="0" fontId="43" fillId="0" borderId="12" xfId="5" applyNumberFormat="1" applyFont="1" applyBorder="1" applyAlignment="1">
      <alignment horizontal="right" vertical="center" wrapText="1"/>
    </xf>
    <xf numFmtId="0" fontId="43" fillId="0" borderId="12" xfId="0" applyFont="1" applyBorder="1" applyAlignment="1">
      <alignment horizontal="left" vertical="center"/>
    </xf>
    <xf numFmtId="0" fontId="43" fillId="0" borderId="10" xfId="5" applyNumberFormat="1" applyFont="1" applyFill="1" applyBorder="1" applyAlignment="1">
      <alignment horizontal="right" vertical="center"/>
    </xf>
    <xf numFmtId="49" fontId="0" fillId="0" borderId="27" xfId="0" applyNumberFormat="1" applyBorder="1"/>
    <xf numFmtId="49" fontId="43" fillId="0" borderId="14" xfId="0" applyNumberFormat="1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3" fillId="0" borderId="66" xfId="0" applyFont="1" applyBorder="1" applyAlignment="1">
      <alignment horizontal="left" vertical="center"/>
    </xf>
    <xf numFmtId="0" fontId="43" fillId="0" borderId="52" xfId="5" applyNumberFormat="1" applyFont="1" applyBorder="1" applyAlignment="1">
      <alignment horizontal="right" vertical="center" wrapText="1"/>
    </xf>
    <xf numFmtId="0" fontId="43" fillId="3" borderId="15" xfId="5" applyNumberFormat="1" applyFont="1" applyFill="1" applyBorder="1" applyAlignment="1">
      <alignment horizontal="right" vertical="center"/>
    </xf>
    <xf numFmtId="0" fontId="43" fillId="3" borderId="13" xfId="5" applyNumberFormat="1" applyFont="1" applyFill="1" applyBorder="1" applyAlignment="1">
      <alignment horizontal="right" vertical="center"/>
    </xf>
    <xf numFmtId="0" fontId="43" fillId="3" borderId="4" xfId="0" applyFont="1" applyFill="1" applyBorder="1" applyAlignment="1">
      <alignment horizontal="left" vertical="center"/>
    </xf>
    <xf numFmtId="0" fontId="43" fillId="3" borderId="12" xfId="0" applyFont="1" applyFill="1" applyBorder="1" applyAlignment="1">
      <alignment horizontal="left" vertical="center"/>
    </xf>
    <xf numFmtId="0" fontId="43" fillId="3" borderId="23" xfId="5" applyNumberFormat="1" applyFont="1" applyFill="1" applyBorder="1" applyAlignment="1">
      <alignment horizontal="right" vertical="center"/>
    </xf>
    <xf numFmtId="0" fontId="43" fillId="3" borderId="40" xfId="5" applyNumberFormat="1" applyFont="1" applyFill="1" applyBorder="1" applyAlignment="1">
      <alignment horizontal="right" vertical="center"/>
    </xf>
    <xf numFmtId="49" fontId="7" fillId="3" borderId="12" xfId="0" applyNumberFormat="1" applyFont="1" applyFill="1" applyBorder="1"/>
    <xf numFmtId="0" fontId="50" fillId="3" borderId="15" xfId="5" applyNumberFormat="1" applyFont="1" applyFill="1" applyBorder="1" applyAlignment="1">
      <alignment horizontal="right" vertical="center"/>
    </xf>
    <xf numFmtId="0" fontId="50" fillId="3" borderId="13" xfId="5" applyNumberFormat="1" applyFont="1" applyFill="1" applyBorder="1" applyAlignment="1">
      <alignment horizontal="right" vertical="center"/>
    </xf>
    <xf numFmtId="0" fontId="50" fillId="0" borderId="10" xfId="5" applyNumberFormat="1" applyFont="1" applyFill="1" applyBorder="1" applyAlignment="1">
      <alignment horizontal="right" vertical="center"/>
    </xf>
    <xf numFmtId="164" fontId="41" fillId="0" borderId="79" xfId="5" applyNumberFormat="1" applyFont="1" applyBorder="1" applyAlignment="1">
      <alignment horizontal="center" vertical="center" wrapText="1"/>
    </xf>
    <xf numFmtId="1" fontId="40" fillId="0" borderId="62" xfId="5" applyNumberFormat="1" applyFont="1" applyBorder="1" applyAlignment="1">
      <alignment horizontal="right"/>
    </xf>
    <xf numFmtId="1" fontId="40" fillId="0" borderId="56" xfId="5" applyNumberFormat="1" applyFont="1" applyBorder="1" applyAlignment="1">
      <alignment horizontal="right"/>
    </xf>
    <xf numFmtId="1" fontId="2" fillId="0" borderId="60" xfId="0" applyNumberFormat="1" applyFont="1" applyBorder="1" applyAlignment="1">
      <alignment horizontal="right"/>
    </xf>
    <xf numFmtId="1" fontId="2" fillId="0" borderId="62" xfId="0" applyNumberFormat="1" applyFont="1" applyBorder="1" applyAlignment="1">
      <alignment horizontal="right"/>
    </xf>
    <xf numFmtId="1" fontId="2" fillId="0" borderId="64" xfId="0" applyNumberFormat="1" applyFont="1" applyBorder="1" applyAlignment="1">
      <alignment horizontal="right"/>
    </xf>
    <xf numFmtId="1" fontId="7" fillId="0" borderId="7" xfId="0" applyNumberFormat="1" applyFont="1" applyFill="1" applyBorder="1" applyAlignment="1">
      <alignment horizontal="right"/>
    </xf>
    <xf numFmtId="1" fontId="7" fillId="3" borderId="62" xfId="0" applyNumberFormat="1" applyFont="1" applyFill="1" applyBorder="1" applyAlignment="1">
      <alignment horizontal="right"/>
    </xf>
    <xf numFmtId="1" fontId="7" fillId="3" borderId="56" xfId="0" applyNumberFormat="1" applyFont="1" applyFill="1" applyBorder="1" applyAlignment="1">
      <alignment horizontal="right"/>
    </xf>
    <xf numFmtId="1" fontId="41" fillId="0" borderId="62" xfId="5" applyNumberFormat="1" applyFont="1" applyBorder="1" applyAlignment="1">
      <alignment horizontal="center" vertical="center" wrapText="1"/>
    </xf>
    <xf numFmtId="1" fontId="40" fillId="0" borderId="60" xfId="5" applyNumberFormat="1" applyFont="1" applyBorder="1" applyAlignment="1">
      <alignment horizontal="right"/>
    </xf>
    <xf numFmtId="1" fontId="7" fillId="0" borderId="64" xfId="0" applyNumberFormat="1" applyFont="1" applyFill="1" applyBorder="1" applyAlignment="1">
      <alignment horizontal="right"/>
    </xf>
    <xf numFmtId="164" fontId="41" fillId="0" borderId="60" xfId="5" applyNumberFormat="1" applyFont="1" applyBorder="1" applyAlignment="1">
      <alignment horizontal="center" vertical="center" wrapText="1"/>
    </xf>
    <xf numFmtId="1" fontId="2" fillId="0" borderId="56" xfId="0" applyNumberFormat="1" applyFont="1" applyFill="1" applyBorder="1" applyAlignment="1">
      <alignment horizontal="right"/>
    </xf>
    <xf numFmtId="0" fontId="43" fillId="0" borderId="60" xfId="5" applyNumberFormat="1" applyFont="1" applyBorder="1" applyAlignment="1">
      <alignment horizontal="right" vertical="center" wrapText="1"/>
    </xf>
    <xf numFmtId="1" fontId="7" fillId="0" borderId="56" xfId="0" applyNumberFormat="1" applyFont="1" applyFill="1" applyBorder="1" applyAlignment="1">
      <alignment horizontal="right"/>
    </xf>
    <xf numFmtId="1" fontId="7" fillId="3" borderId="60" xfId="0" applyNumberFormat="1" applyFont="1" applyFill="1" applyBorder="1" applyAlignment="1">
      <alignment horizontal="right"/>
    </xf>
    <xf numFmtId="1" fontId="41" fillId="0" borderId="60" xfId="5" applyNumberFormat="1" applyFont="1" applyBorder="1" applyAlignment="1">
      <alignment horizontal="center" vertical="center" wrapText="1"/>
    </xf>
    <xf numFmtId="1" fontId="0" fillId="0" borderId="62" xfId="0" applyNumberFormat="1" applyBorder="1" applyAlignment="1">
      <alignment horizontal="right"/>
    </xf>
    <xf numFmtId="1" fontId="0" fillId="0" borderId="60" xfId="0" applyNumberFormat="1" applyBorder="1" applyAlignment="1">
      <alignment horizontal="right"/>
    </xf>
    <xf numFmtId="1" fontId="0" fillId="0" borderId="56" xfId="0" applyNumberFormat="1" applyBorder="1" applyAlignment="1">
      <alignment horizontal="right"/>
    </xf>
    <xf numFmtId="1" fontId="43" fillId="0" borderId="60" xfId="5" applyNumberFormat="1" applyFont="1" applyBorder="1" applyAlignment="1">
      <alignment horizontal="right" vertical="center" wrapText="1"/>
    </xf>
    <xf numFmtId="1" fontId="40" fillId="0" borderId="7" xfId="5" applyNumberFormat="1" applyFont="1" applyBorder="1" applyAlignment="1">
      <alignment horizontal="right"/>
    </xf>
    <xf numFmtId="165" fontId="7" fillId="3" borderId="62" xfId="0" applyNumberFormat="1" applyFont="1" applyFill="1" applyBorder="1"/>
    <xf numFmtId="165" fontId="7" fillId="3" borderId="56" xfId="0" applyNumberFormat="1" applyFont="1" applyFill="1" applyBorder="1"/>
    <xf numFmtId="166" fontId="57" fillId="0" borderId="36" xfId="0" applyNumberFormat="1" applyFont="1" applyBorder="1" applyAlignment="1">
      <alignment horizontal="right"/>
    </xf>
    <xf numFmtId="166" fontId="58" fillId="0" borderId="0" xfId="0" applyNumberFormat="1" applyFont="1" applyBorder="1" applyAlignment="1">
      <alignment horizontal="left"/>
    </xf>
    <xf numFmtId="166" fontId="58" fillId="0" borderId="48" xfId="0" applyNumberFormat="1" applyFont="1" applyBorder="1" applyAlignment="1">
      <alignment horizontal="left"/>
    </xf>
    <xf numFmtId="166" fontId="57" fillId="0" borderId="0" xfId="0" applyNumberFormat="1" applyFont="1" applyBorder="1" applyAlignment="1">
      <alignment horizontal="right"/>
    </xf>
    <xf numFmtId="166" fontId="58" fillId="0" borderId="44" xfId="0" applyNumberFormat="1" applyFont="1" applyBorder="1" applyAlignment="1">
      <alignment horizontal="left"/>
    </xf>
    <xf numFmtId="0" fontId="0" fillId="0" borderId="1" xfId="0" applyFont="1" applyFill="1" applyBorder="1"/>
    <xf numFmtId="0" fontId="7" fillId="0" borderId="74" xfId="0" applyFont="1" applyBorder="1"/>
    <xf numFmtId="166" fontId="0" fillId="0" borderId="0" xfId="0" applyNumberFormat="1" applyBorder="1" applyAlignment="1"/>
    <xf numFmtId="166" fontId="0" fillId="0" borderId="19" xfId="0" applyNumberFormat="1" applyBorder="1" applyAlignment="1"/>
    <xf numFmtId="166" fontId="8" fillId="0" borderId="17" xfId="0" applyNumberFormat="1" applyFont="1" applyBorder="1" applyAlignment="1"/>
    <xf numFmtId="166" fontId="8" fillId="0" borderId="16" xfId="0" applyNumberFormat="1" applyFont="1" applyBorder="1" applyAlignment="1"/>
    <xf numFmtId="166" fontId="8" fillId="0" borderId="0" xfId="0" applyNumberFormat="1" applyFont="1" applyAlignment="1"/>
    <xf numFmtId="166" fontId="7" fillId="0" borderId="4" xfId="0" applyNumberFormat="1" applyFont="1" applyBorder="1"/>
    <xf numFmtId="3" fontId="0" fillId="0" borderId="12" xfId="0" applyNumberFormat="1" applyBorder="1"/>
    <xf numFmtId="0" fontId="7" fillId="0" borderId="52" xfId="0" applyFont="1" applyBorder="1"/>
    <xf numFmtId="0" fontId="61" fillId="0" borderId="0" xfId="0" applyFont="1" applyFill="1" applyBorder="1" applyAlignment="1">
      <alignment horizontal="center" wrapText="1"/>
    </xf>
    <xf numFmtId="0" fontId="80" fillId="0" borderId="0" xfId="0" applyFont="1" applyBorder="1" applyAlignment="1">
      <alignment horizontal="center"/>
    </xf>
    <xf numFmtId="6" fontId="64" fillId="0" borderId="0" xfId="0" applyNumberFormat="1" applyFont="1" applyBorder="1"/>
    <xf numFmtId="6" fontId="60" fillId="0" borderId="0" xfId="0" applyNumberFormat="1" applyFont="1" applyBorder="1"/>
    <xf numFmtId="6" fontId="65" fillId="0" borderId="73" xfId="0" applyNumberFormat="1" applyFont="1" applyBorder="1"/>
    <xf numFmtId="166" fontId="59" fillId="0" borderId="61" xfId="0" applyNumberFormat="1" applyFont="1" applyBorder="1"/>
    <xf numFmtId="166" fontId="59" fillId="0" borderId="62" xfId="0" applyNumberFormat="1" applyFont="1" applyBorder="1"/>
    <xf numFmtId="166" fontId="59" fillId="0" borderId="56" xfId="0" applyNumberFormat="1" applyFont="1" applyBorder="1"/>
    <xf numFmtId="166" fontId="59" fillId="0" borderId="79" xfId="0" applyNumberFormat="1" applyFont="1" applyBorder="1"/>
    <xf numFmtId="0" fontId="82" fillId="0" borderId="8" xfId="0" applyFont="1" applyBorder="1"/>
    <xf numFmtId="0" fontId="59" fillId="0" borderId="30" xfId="0" applyFont="1" applyBorder="1"/>
    <xf numFmtId="166" fontId="59" fillId="0" borderId="30" xfId="0" applyNumberFormat="1" applyFont="1" applyBorder="1"/>
    <xf numFmtId="166" fontId="64" fillId="0" borderId="0" xfId="0" applyNumberFormat="1" applyFont="1" applyBorder="1"/>
    <xf numFmtId="166" fontId="59" fillId="0" borderId="78" xfId="0" applyNumberFormat="1" applyFont="1" applyBorder="1"/>
    <xf numFmtId="166" fontId="65" fillId="0" borderId="34" xfId="0" applyNumberFormat="1" applyFont="1" applyBorder="1"/>
    <xf numFmtId="166" fontId="59" fillId="0" borderId="46" xfId="0" applyNumberFormat="1" applyFont="1" applyBorder="1"/>
    <xf numFmtId="6" fontId="64" fillId="0" borderId="75" xfId="0" applyNumberFormat="1" applyFont="1" applyBorder="1"/>
    <xf numFmtId="6" fontId="60" fillId="0" borderId="73" xfId="0" applyNumberFormat="1" applyFont="1" applyBorder="1"/>
    <xf numFmtId="6" fontId="66" fillId="0" borderId="73" xfId="0" applyNumberFormat="1" applyFont="1" applyBorder="1"/>
    <xf numFmtId="6" fontId="60" fillId="0" borderId="74" xfId="0" applyNumberFormat="1" applyFont="1" applyBorder="1"/>
    <xf numFmtId="166" fontId="59" fillId="0" borderId="0" xfId="0" applyNumberFormat="1" applyFont="1" applyBorder="1"/>
    <xf numFmtId="166" fontId="8" fillId="0" borderId="44" xfId="0" applyNumberFormat="1" applyFont="1" applyBorder="1" applyAlignment="1"/>
    <xf numFmtId="6" fontId="65" fillId="0" borderId="44" xfId="0" applyNumberFormat="1" applyFont="1" applyBorder="1"/>
    <xf numFmtId="166" fontId="16" fillId="0" borderId="0" xfId="0" applyNumberFormat="1" applyFont="1" applyBorder="1"/>
    <xf numFmtId="166" fontId="40" fillId="0" borderId="9" xfId="5" applyNumberFormat="1" applyFont="1" applyBorder="1" applyAlignment="1">
      <alignment horizontal="right"/>
    </xf>
    <xf numFmtId="166" fontId="41" fillId="0" borderId="10" xfId="5" applyNumberFormat="1" applyFont="1" applyFill="1" applyBorder="1" applyAlignment="1">
      <alignment horizontal="right" vertical="center"/>
    </xf>
    <xf numFmtId="0" fontId="0" fillId="0" borderId="0" xfId="0" applyBorder="1" applyAlignment="1"/>
    <xf numFmtId="0" fontId="7" fillId="0" borderId="0" xfId="0" applyFont="1" applyFill="1" applyBorder="1"/>
    <xf numFmtId="1" fontId="47" fillId="0" borderId="44" xfId="0" applyNumberFormat="1" applyFont="1" applyBorder="1"/>
    <xf numFmtId="1" fontId="7" fillId="0" borderId="3" xfId="0" quotePrefix="1" applyNumberFormat="1" applyFont="1" applyBorder="1" applyAlignment="1">
      <alignment horizontal="left"/>
    </xf>
    <xf numFmtId="1" fontId="39" fillId="0" borderId="44" xfId="0" applyNumberFormat="1" applyFont="1" applyBorder="1"/>
    <xf numFmtId="1" fontId="7" fillId="0" borderId="0" xfId="0" applyNumberFormat="1" applyFont="1" applyBorder="1"/>
    <xf numFmtId="1" fontId="7" fillId="0" borderId="0" xfId="0" quotePrefix="1" applyNumberFormat="1" applyFont="1" applyBorder="1" applyAlignment="1">
      <alignment horizontal="left"/>
    </xf>
    <xf numFmtId="1" fontId="47" fillId="0" borderId="44" xfId="0" applyNumberFormat="1" applyFont="1" applyBorder="1" applyAlignment="1">
      <alignment horizontal="left"/>
    </xf>
    <xf numFmtId="1" fontId="39" fillId="0" borderId="27" xfId="0" applyNumberFormat="1" applyFont="1" applyBorder="1"/>
    <xf numFmtId="1" fontId="7" fillId="0" borderId="2" xfId="0" applyNumberFormat="1" applyFont="1" applyBorder="1"/>
    <xf numFmtId="1" fontId="7" fillId="0" borderId="2" xfId="0" applyNumberFormat="1" applyFont="1" applyBorder="1" applyAlignment="1">
      <alignment horizontal="left"/>
    </xf>
    <xf numFmtId="166" fontId="8" fillId="0" borderId="62" xfId="0" applyNumberFormat="1" applyFont="1" applyBorder="1" applyAlignment="1">
      <alignment horizontal="right"/>
    </xf>
    <xf numFmtId="166" fontId="0" fillId="0" borderId="79" xfId="0" applyNumberFormat="1" applyBorder="1" applyAlignment="1"/>
    <xf numFmtId="166" fontId="0" fillId="0" borderId="64" xfId="0" applyNumberFormat="1" applyBorder="1" applyAlignment="1"/>
    <xf numFmtId="10" fontId="7" fillId="0" borderId="0" xfId="1" applyNumberFormat="1" applyFont="1" applyBorder="1" applyAlignment="1"/>
    <xf numFmtId="166" fontId="7" fillId="0" borderId="0" xfId="0" applyNumberFormat="1" applyFont="1" applyBorder="1" applyAlignment="1"/>
    <xf numFmtId="166" fontId="8" fillId="0" borderId="44" xfId="0" applyNumberFormat="1" applyFont="1" applyBorder="1" applyAlignment="1">
      <alignment horizontal="right"/>
    </xf>
    <xf numFmtId="165" fontId="0" fillId="0" borderId="0" xfId="0" applyNumberFormat="1" applyBorder="1" applyAlignment="1"/>
    <xf numFmtId="0" fontId="0" fillId="0" borderId="44" xfId="0" applyBorder="1" applyAlignment="1"/>
    <xf numFmtId="166" fontId="9" fillId="0" borderId="44" xfId="0" applyNumberFormat="1" applyFont="1" applyBorder="1" applyAlignment="1"/>
    <xf numFmtId="166" fontId="9" fillId="0" borderId="0" xfId="0" applyNumberFormat="1" applyFont="1" applyBorder="1" applyAlignment="1"/>
    <xf numFmtId="1" fontId="9" fillId="0" borderId="62" xfId="0" applyNumberFormat="1" applyFont="1" applyBorder="1"/>
    <xf numFmtId="1" fontId="4" fillId="0" borderId="0" xfId="0" applyNumberFormat="1" applyFont="1" applyBorder="1"/>
    <xf numFmtId="1" fontId="35" fillId="0" borderId="62" xfId="0" applyNumberFormat="1" applyFont="1" applyBorder="1"/>
    <xf numFmtId="1" fontId="12" fillId="0" borderId="62" xfId="0" applyNumberFormat="1" applyFont="1" applyBorder="1"/>
    <xf numFmtId="1" fontId="12" fillId="0" borderId="3" xfId="0" applyNumberFormat="1" applyFont="1" applyBorder="1"/>
    <xf numFmtId="1" fontId="12" fillId="0" borderId="50" xfId="0" applyNumberFormat="1" applyFont="1" applyBorder="1"/>
    <xf numFmtId="1" fontId="9" fillId="0" borderId="21" xfId="0" applyNumberFormat="1" applyFont="1" applyBorder="1"/>
    <xf numFmtId="1" fontId="12" fillId="0" borderId="60" xfId="0" applyNumberFormat="1" applyFont="1" applyBorder="1"/>
    <xf numFmtId="1" fontId="9" fillId="0" borderId="0" xfId="0" applyNumberFormat="1" applyFont="1" applyBorder="1"/>
    <xf numFmtId="1" fontId="12" fillId="0" borderId="79" xfId="0" applyNumberFormat="1" applyFont="1" applyBorder="1"/>
    <xf numFmtId="0" fontId="12" fillId="0" borderId="56" xfId="0" applyFont="1" applyBorder="1"/>
    <xf numFmtId="0" fontId="7" fillId="0" borderId="44" xfId="0" applyFont="1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1" fontId="9" fillId="0" borderId="44" xfId="0" applyNumberFormat="1" applyFont="1" applyBorder="1"/>
    <xf numFmtId="1" fontId="4" fillId="0" borderId="44" xfId="0" applyNumberFormat="1" applyFont="1" applyBorder="1"/>
    <xf numFmtId="1" fontId="35" fillId="0" borderId="44" xfId="0" applyNumberFormat="1" applyFont="1" applyBorder="1"/>
    <xf numFmtId="1" fontId="35" fillId="0" borderId="0" xfId="0" applyNumberFormat="1" applyFont="1" applyBorder="1"/>
    <xf numFmtId="1" fontId="12" fillId="0" borderId="44" xfId="0" applyNumberFormat="1" applyFont="1" applyBorder="1"/>
    <xf numFmtId="1" fontId="12" fillId="0" borderId="0" xfId="0" applyNumberFormat="1" applyFont="1" applyBorder="1"/>
    <xf numFmtId="0" fontId="12" fillId="0" borderId="44" xfId="0" applyFont="1" applyBorder="1"/>
    <xf numFmtId="0" fontId="7" fillId="0" borderId="76" xfId="0" applyFont="1" applyBorder="1" applyAlignment="1">
      <alignment horizontal="center" wrapText="1"/>
    </xf>
    <xf numFmtId="1" fontId="13" fillId="0" borderId="0" xfId="0" applyNumberFormat="1" applyFont="1" applyBorder="1"/>
    <xf numFmtId="1" fontId="14" fillId="0" borderId="3" xfId="0" applyNumberFormat="1" applyFont="1" applyBorder="1"/>
    <xf numFmtId="1" fontId="14" fillId="0" borderId="0" xfId="0" applyNumberFormat="1" applyFont="1" applyBorder="1"/>
    <xf numFmtId="1" fontId="14" fillId="0" borderId="50" xfId="0" applyNumberFormat="1" applyFont="1" applyBorder="1"/>
    <xf numFmtId="1" fontId="14" fillId="0" borderId="2" xfId="0" applyNumberFormat="1" applyFont="1" applyBorder="1"/>
    <xf numFmtId="1" fontId="13" fillId="0" borderId="44" xfId="0" applyNumberFormat="1" applyFont="1" applyBorder="1"/>
    <xf numFmtId="1" fontId="14" fillId="0" borderId="44" xfId="0" applyNumberFormat="1" applyFont="1" applyBorder="1"/>
    <xf numFmtId="166" fontId="47" fillId="0" borderId="44" xfId="0" applyNumberFormat="1" applyFont="1" applyFill="1" applyBorder="1" applyAlignment="1">
      <alignment horizontal="left"/>
    </xf>
    <xf numFmtId="1" fontId="7" fillId="0" borderId="44" xfId="0" applyNumberFormat="1" applyFont="1" applyBorder="1"/>
    <xf numFmtId="1" fontId="0" fillId="0" borderId="44" xfId="0" applyNumberFormat="1" applyBorder="1"/>
    <xf numFmtId="0" fontId="0" fillId="0" borderId="0" xfId="0" applyAlignment="1"/>
    <xf numFmtId="166" fontId="80" fillId="0" borderId="62" xfId="0" applyNumberFormat="1" applyFont="1" applyBorder="1"/>
    <xf numFmtId="166" fontId="80" fillId="0" borderId="24" xfId="0" applyNumberFormat="1" applyFont="1" applyBorder="1"/>
    <xf numFmtId="166" fontId="80" fillId="0" borderId="78" xfId="0" applyNumberFormat="1" applyFont="1" applyBorder="1"/>
    <xf numFmtId="166" fontId="80" fillId="0" borderId="49" xfId="0" applyNumberFormat="1" applyFont="1" applyBorder="1"/>
    <xf numFmtId="166" fontId="80" fillId="0" borderId="61" xfId="0" applyNumberFormat="1" applyFont="1" applyBorder="1"/>
    <xf numFmtId="166" fontId="65" fillId="0" borderId="74" xfId="0" applyNumberFormat="1" applyFont="1" applyBorder="1"/>
    <xf numFmtId="166" fontId="59" fillId="0" borderId="74" xfId="0" applyNumberFormat="1" applyFont="1" applyBorder="1"/>
    <xf numFmtId="0" fontId="59" fillId="0" borderId="74" xfId="0" applyFont="1" applyBorder="1"/>
    <xf numFmtId="0" fontId="59" fillId="0" borderId="31" xfId="0" applyFont="1" applyBorder="1"/>
    <xf numFmtId="166" fontId="65" fillId="0" borderId="30" xfId="0" applyNumberFormat="1" applyFont="1" applyBorder="1"/>
    <xf numFmtId="166" fontId="59" fillId="0" borderId="32" xfId="0" applyNumberFormat="1" applyFont="1" applyBorder="1"/>
    <xf numFmtId="165" fontId="7" fillId="0" borderId="0" xfId="1" applyNumberFormat="1" applyFont="1" applyBorder="1" applyAlignment="1"/>
    <xf numFmtId="166" fontId="0" fillId="0" borderId="26" xfId="0" applyNumberFormat="1" applyBorder="1" applyAlignment="1"/>
    <xf numFmtId="166" fontId="0" fillId="0" borderId="22" xfId="0" applyNumberFormat="1" applyBorder="1" applyAlignment="1"/>
    <xf numFmtId="166" fontId="8" fillId="0" borderId="18" xfId="0" applyNumberFormat="1" applyFont="1" applyBorder="1" applyAlignment="1">
      <alignment wrapText="1"/>
    </xf>
    <xf numFmtId="166" fontId="51" fillId="0" borderId="5" xfId="5" applyNumberFormat="1" applyFont="1" applyBorder="1" applyAlignment="1">
      <alignment horizontal="center" vertical="center" wrapText="1"/>
    </xf>
    <xf numFmtId="166" fontId="43" fillId="0" borderId="5" xfId="5" applyNumberFormat="1" applyFont="1" applyBorder="1" applyAlignment="1">
      <alignment horizontal="center" vertical="center" wrapText="1"/>
    </xf>
    <xf numFmtId="0" fontId="51" fillId="0" borderId="7" xfId="0" applyFont="1" applyBorder="1"/>
    <xf numFmtId="1" fontId="52" fillId="0" borderId="7" xfId="5" applyNumberFormat="1" applyFont="1" applyBorder="1" applyAlignment="1">
      <alignment horizontal="right"/>
    </xf>
    <xf numFmtId="0" fontId="40" fillId="0" borderId="0" xfId="0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wrapText="1"/>
    </xf>
    <xf numFmtId="166" fontId="50" fillId="0" borderId="2" xfId="0" applyNumberFormat="1" applyFont="1" applyFill="1" applyBorder="1" applyAlignment="1">
      <alignment horizontal="right"/>
    </xf>
    <xf numFmtId="166" fontId="50" fillId="0" borderId="28" xfId="0" applyNumberFormat="1" applyFont="1" applyFill="1" applyBorder="1" applyAlignment="1">
      <alignment horizontal="right"/>
    </xf>
    <xf numFmtId="166" fontId="50" fillId="0" borderId="60" xfId="0" applyNumberFormat="1" applyFont="1" applyFill="1" applyBorder="1" applyAlignment="1">
      <alignment horizontal="right"/>
    </xf>
    <xf numFmtId="1" fontId="52" fillId="0" borderId="0" xfId="5" applyNumberFormat="1" applyFont="1" applyFill="1" applyBorder="1" applyAlignment="1">
      <alignment horizontal="right"/>
    </xf>
    <xf numFmtId="1" fontId="52" fillId="5" borderId="26" xfId="5" applyNumberFormat="1" applyFont="1" applyFill="1" applyBorder="1" applyAlignment="1">
      <alignment horizontal="right"/>
    </xf>
    <xf numFmtId="49" fontId="52" fillId="5" borderId="19" xfId="0" applyNumberFormat="1" applyFont="1" applyFill="1" applyBorder="1" applyAlignment="1">
      <alignment horizontal="center"/>
    </xf>
    <xf numFmtId="0" fontId="51" fillId="5" borderId="9" xfId="0" applyFont="1" applyFill="1" applyBorder="1" applyAlignment="1">
      <alignment wrapText="1"/>
    </xf>
    <xf numFmtId="1" fontId="52" fillId="5" borderId="9" xfId="5" applyNumberFormat="1" applyFont="1" applyFill="1" applyBorder="1" applyAlignment="1">
      <alignment horizontal="right"/>
    </xf>
    <xf numFmtId="49" fontId="52" fillId="5" borderId="17" xfId="0" applyNumberFormat="1" applyFont="1" applyFill="1" applyBorder="1" applyAlignment="1">
      <alignment horizontal="center"/>
    </xf>
    <xf numFmtId="0" fontId="51" fillId="5" borderId="12" xfId="0" applyFont="1" applyFill="1" applyBorder="1" applyAlignment="1">
      <alignment wrapText="1"/>
    </xf>
    <xf numFmtId="1" fontId="52" fillId="5" borderId="12" xfId="5" applyNumberFormat="1" applyFont="1" applyFill="1" applyBorder="1" applyAlignment="1">
      <alignment horizontal="right"/>
    </xf>
    <xf numFmtId="0" fontId="51" fillId="0" borderId="4" xfId="0" applyFont="1" applyBorder="1" applyAlignment="1">
      <alignment horizontal="center" vertical="center"/>
    </xf>
    <xf numFmtId="0" fontId="51" fillId="0" borderId="6" xfId="0" applyFont="1" applyBorder="1" applyAlignment="1">
      <alignment horizontal="center" vertical="center"/>
    </xf>
    <xf numFmtId="1" fontId="52" fillId="5" borderId="26" xfId="5" applyNumberFormat="1" applyFont="1" applyFill="1" applyBorder="1" applyAlignment="1">
      <alignment horizontal="center" vertical="center"/>
    </xf>
    <xf numFmtId="1" fontId="52" fillId="5" borderId="9" xfId="5" applyNumberFormat="1" applyFont="1" applyFill="1" applyBorder="1" applyAlignment="1">
      <alignment horizontal="center" vertical="center"/>
    </xf>
    <xf numFmtId="1" fontId="52" fillId="5" borderId="12" xfId="5" applyNumberFormat="1" applyFont="1" applyFill="1" applyBorder="1" applyAlignment="1">
      <alignment horizontal="center" vertical="center"/>
    </xf>
    <xf numFmtId="0" fontId="51" fillId="0" borderId="4" xfId="0" applyFont="1" applyBorder="1" applyAlignment="1">
      <alignment horizontal="center"/>
    </xf>
    <xf numFmtId="1" fontId="52" fillId="5" borderId="26" xfId="5" applyNumberFormat="1" applyFont="1" applyFill="1" applyBorder="1" applyAlignment="1">
      <alignment horizontal="center"/>
    </xf>
    <xf numFmtId="1" fontId="52" fillId="5" borderId="9" xfId="5" applyNumberFormat="1" applyFont="1" applyFill="1" applyBorder="1" applyAlignment="1">
      <alignment horizontal="center"/>
    </xf>
    <xf numFmtId="1" fontId="52" fillId="5" borderId="12" xfId="5" applyNumberFormat="1" applyFont="1" applyFill="1" applyBorder="1" applyAlignment="1">
      <alignment horizontal="center"/>
    </xf>
    <xf numFmtId="0" fontId="52" fillId="0" borderId="4" xfId="0" applyFont="1" applyBorder="1" applyAlignment="1">
      <alignment horizontal="center"/>
    </xf>
    <xf numFmtId="0" fontId="52" fillId="0" borderId="6" xfId="0" applyFont="1" applyBorder="1" applyAlignment="1">
      <alignment horizontal="center"/>
    </xf>
    <xf numFmtId="3" fontId="8" fillId="0" borderId="4" xfId="0" applyNumberFormat="1" applyFont="1" applyBorder="1"/>
    <xf numFmtId="0" fontId="0" fillId="0" borderId="0" xfId="0" applyAlignment="1"/>
    <xf numFmtId="0" fontId="7" fillId="0" borderId="62" xfId="0" applyFont="1" applyFill="1" applyBorder="1" applyAlignment="1">
      <alignment horizontal="center" wrapText="1"/>
    </xf>
    <xf numFmtId="0" fontId="0" fillId="0" borderId="3" xfId="0" applyBorder="1" applyAlignment="1"/>
    <xf numFmtId="0" fontId="0" fillId="0" borderId="25" xfId="0" applyBorder="1" applyAlignment="1"/>
    <xf numFmtId="0" fontId="7" fillId="0" borderId="79" xfId="0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63" xfId="0" applyFont="1" applyBorder="1" applyAlignment="1">
      <alignment horizontal="center"/>
    </xf>
    <xf numFmtId="0" fontId="7" fillId="0" borderId="79" xfId="0" applyFont="1" applyBorder="1" applyAlignment="1">
      <alignment horizontal="center" wrapText="1"/>
    </xf>
    <xf numFmtId="0" fontId="7" fillId="0" borderId="47" xfId="0" applyFont="1" applyBorder="1" applyAlignment="1">
      <alignment horizontal="center" wrapText="1"/>
    </xf>
    <xf numFmtId="0" fontId="7" fillId="0" borderId="63" xfId="0" applyFont="1" applyBorder="1" applyAlignment="1">
      <alignment horizontal="center" wrapText="1"/>
    </xf>
    <xf numFmtId="0" fontId="0" fillId="0" borderId="47" xfId="0" applyBorder="1" applyAlignment="1">
      <alignment horizontal="center" wrapText="1"/>
    </xf>
    <xf numFmtId="0" fontId="0" fillId="0" borderId="63" xfId="0" applyBorder="1" applyAlignment="1">
      <alignment horizontal="center" wrapText="1"/>
    </xf>
    <xf numFmtId="0" fontId="0" fillId="0" borderId="47" xfId="0" applyBorder="1" applyAlignment="1">
      <alignment horizontal="center"/>
    </xf>
    <xf numFmtId="0" fontId="0" fillId="0" borderId="63" xfId="0" applyBorder="1" applyAlignment="1">
      <alignment horizontal="center"/>
    </xf>
    <xf numFmtId="0" fontId="7" fillId="0" borderId="7" xfId="0" applyFont="1" applyFill="1" applyBorder="1" applyAlignment="1">
      <alignment horizontal="center" wrapText="1"/>
    </xf>
    <xf numFmtId="0" fontId="0" fillId="0" borderId="0" xfId="0" applyBorder="1" applyAlignment="1"/>
    <xf numFmtId="0" fontId="7" fillId="0" borderId="0" xfId="0" applyFont="1" applyAlignment="1">
      <alignment horizontal="center" wrapText="1"/>
    </xf>
    <xf numFmtId="0" fontId="7" fillId="0" borderId="6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6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29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29" xfId="0" applyBorder="1" applyAlignment="1">
      <alignment horizontal="center"/>
    </xf>
    <xf numFmtId="49" fontId="52" fillId="4" borderId="59" xfId="0" applyNumberFormat="1" applyFont="1" applyFill="1" applyBorder="1" applyAlignment="1">
      <alignment horizontal="center"/>
    </xf>
    <xf numFmtId="0" fontId="52" fillId="4" borderId="68" xfId="0" applyFont="1" applyFill="1" applyBorder="1" applyAlignment="1"/>
    <xf numFmtId="0" fontId="53" fillId="0" borderId="31" xfId="0" applyFont="1" applyBorder="1" applyAlignment="1">
      <alignment horizontal="center" wrapText="1"/>
    </xf>
    <xf numFmtId="0" fontId="55" fillId="0" borderId="30" xfId="0" applyFont="1" applyBorder="1" applyAlignment="1">
      <alignment horizontal="center"/>
    </xf>
    <xf numFmtId="0" fontId="55" fillId="0" borderId="32" xfId="0" applyFont="1" applyBorder="1" applyAlignment="1">
      <alignment horizontal="center"/>
    </xf>
    <xf numFmtId="49" fontId="52" fillId="3" borderId="46" xfId="0" applyNumberFormat="1" applyFont="1" applyFill="1" applyBorder="1" applyAlignment="1">
      <alignment horizontal="center" wrapText="1"/>
    </xf>
    <xf numFmtId="0" fontId="51" fillId="3" borderId="63" xfId="0" applyFont="1" applyFill="1" applyBorder="1" applyAlignment="1">
      <alignment horizontal="center" wrapText="1"/>
    </xf>
    <xf numFmtId="49" fontId="52" fillId="3" borderId="33" xfId="0" applyNumberFormat="1" applyFont="1" applyFill="1" applyBorder="1" applyAlignment="1">
      <alignment horizontal="center"/>
    </xf>
    <xf numFmtId="0" fontId="51" fillId="0" borderId="1" xfId="0" applyFont="1" applyBorder="1" applyAlignment="1">
      <alignment horizontal="center"/>
    </xf>
    <xf numFmtId="0" fontId="52" fillId="3" borderId="59" xfId="0" applyFont="1" applyFill="1" applyBorder="1" applyAlignment="1">
      <alignment wrapText="1"/>
    </xf>
    <xf numFmtId="0" fontId="51" fillId="3" borderId="68" xfId="0" applyFont="1" applyFill="1" applyBorder="1" applyAlignment="1">
      <alignment wrapText="1"/>
    </xf>
    <xf numFmtId="0" fontId="52" fillId="3" borderId="24" xfId="0" applyFont="1" applyFill="1" applyBorder="1" applyAlignment="1">
      <alignment horizontal="center"/>
    </xf>
    <xf numFmtId="0" fontId="52" fillId="3" borderId="29" xfId="0" applyFont="1" applyFill="1" applyBorder="1" applyAlignment="1"/>
    <xf numFmtId="0" fontId="52" fillId="3" borderId="24" xfId="0" applyFont="1" applyFill="1" applyBorder="1" applyAlignment="1">
      <alignment horizontal="center" vertical="center"/>
    </xf>
    <xf numFmtId="0" fontId="52" fillId="3" borderId="29" xfId="0" applyFont="1" applyFill="1" applyBorder="1" applyAlignment="1">
      <alignment horizontal="center" vertical="center"/>
    </xf>
    <xf numFmtId="49" fontId="52" fillId="3" borderId="24" xfId="0" applyNumberFormat="1" applyFont="1" applyFill="1" applyBorder="1" applyAlignment="1">
      <alignment horizontal="center" wrapText="1"/>
    </xf>
    <xf numFmtId="0" fontId="51" fillId="3" borderId="29" xfId="0" applyFont="1" applyFill="1" applyBorder="1" applyAlignment="1">
      <alignment horizontal="center" wrapText="1"/>
    </xf>
    <xf numFmtId="49" fontId="52" fillId="3" borderId="24" xfId="0" applyNumberFormat="1" applyFont="1" applyFill="1" applyBorder="1" applyAlignment="1">
      <alignment horizontal="center"/>
    </xf>
    <xf numFmtId="0" fontId="52" fillId="3" borderId="29" xfId="0" applyFont="1" applyFill="1" applyBorder="1" applyAlignment="1">
      <alignment horizontal="center"/>
    </xf>
    <xf numFmtId="49" fontId="52" fillId="0" borderId="31" xfId="0" applyNumberFormat="1" applyFont="1" applyBorder="1" applyAlignment="1">
      <alignment horizontal="center"/>
    </xf>
    <xf numFmtId="0" fontId="0" fillId="0" borderId="58" xfId="0" applyBorder="1" applyAlignment="1"/>
    <xf numFmtId="0" fontId="9" fillId="0" borderId="0" xfId="0" applyFont="1" applyAlignment="1">
      <alignment horizontal="center" wrapText="1"/>
    </xf>
    <xf numFmtId="0" fontId="7" fillId="0" borderId="14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60" xfId="0" applyFont="1" applyBorder="1" applyAlignment="1">
      <alignment horizontal="center"/>
    </xf>
    <xf numFmtId="0" fontId="70" fillId="0" borderId="31" xfId="0" applyFont="1" applyFill="1" applyBorder="1" applyAlignment="1">
      <alignment horizontal="center" wrapText="1"/>
    </xf>
    <xf numFmtId="0" fontId="36" fillId="0" borderId="30" xfId="0" applyFont="1" applyBorder="1" applyAlignment="1">
      <alignment horizontal="center"/>
    </xf>
    <xf numFmtId="0" fontId="36" fillId="0" borderId="32" xfId="0" applyFont="1" applyBorder="1" applyAlignment="1">
      <alignment horizontal="center"/>
    </xf>
    <xf numFmtId="0" fontId="9" fillId="0" borderId="31" xfId="0" applyFont="1" applyBorder="1" applyAlignment="1">
      <alignment horizontal="center" wrapText="1"/>
    </xf>
    <xf numFmtId="0" fontId="9" fillId="0" borderId="30" xfId="0" applyFont="1" applyBorder="1" applyAlignment="1">
      <alignment horizontal="center" wrapText="1"/>
    </xf>
    <xf numFmtId="0" fontId="9" fillId="0" borderId="32" xfId="0" applyFont="1" applyBorder="1" applyAlignment="1">
      <alignment horizontal="center" wrapText="1"/>
    </xf>
    <xf numFmtId="0" fontId="9" fillId="0" borderId="31" xfId="0" applyFont="1" applyFill="1" applyBorder="1" applyAlignment="1">
      <alignment horizontal="center"/>
    </xf>
    <xf numFmtId="0" fontId="5" fillId="0" borderId="30" xfId="0" applyFont="1" applyFill="1" applyBorder="1" applyAlignment="1">
      <alignment horizontal="center"/>
    </xf>
    <xf numFmtId="0" fontId="5" fillId="0" borderId="32" xfId="0" applyFont="1" applyFill="1" applyBorder="1" applyAlignment="1">
      <alignment horizontal="center"/>
    </xf>
    <xf numFmtId="0" fontId="61" fillId="0" borderId="31" xfId="0" applyFont="1" applyFill="1" applyBorder="1" applyAlignment="1">
      <alignment horizontal="center" wrapText="1"/>
    </xf>
    <xf numFmtId="0" fontId="61" fillId="0" borderId="30" xfId="0" applyFont="1" applyFill="1" applyBorder="1" applyAlignment="1">
      <alignment horizontal="center" wrapText="1"/>
    </xf>
    <xf numFmtId="0" fontId="61" fillId="0" borderId="32" xfId="0" applyFont="1" applyFill="1" applyBorder="1" applyAlignment="1">
      <alignment horizontal="center" wrapText="1"/>
    </xf>
    <xf numFmtId="0" fontId="9" fillId="0" borderId="31" xfId="0" applyFont="1" applyBorder="1" applyAlignment="1">
      <alignment horizontal="center"/>
    </xf>
    <xf numFmtId="0" fontId="9" fillId="0" borderId="30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53" fillId="0" borderId="31" xfId="0" applyFont="1" applyBorder="1" applyAlignment="1">
      <alignment horizontal="center"/>
    </xf>
    <xf numFmtId="0" fontId="53" fillId="0" borderId="30" xfId="0" applyFont="1" applyBorder="1" applyAlignment="1">
      <alignment horizontal="center"/>
    </xf>
    <xf numFmtId="0" fontId="53" fillId="0" borderId="32" xfId="0" applyFont="1" applyBorder="1" applyAlignment="1">
      <alignment horizontal="center"/>
    </xf>
    <xf numFmtId="0" fontId="9" fillId="0" borderId="31" xfId="0" applyFont="1" applyFill="1" applyBorder="1" applyAlignment="1">
      <alignment horizontal="center" wrapText="1"/>
    </xf>
    <xf numFmtId="0" fontId="9" fillId="0" borderId="32" xfId="0" applyFont="1" applyFill="1" applyBorder="1" applyAlignment="1">
      <alignment horizontal="center" wrapText="1"/>
    </xf>
    <xf numFmtId="166" fontId="0" fillId="0" borderId="16" xfId="0" applyNumberFormat="1" applyBorder="1" applyAlignment="1">
      <alignment horizontal="left"/>
    </xf>
    <xf numFmtId="166" fontId="0" fillId="0" borderId="4" xfId="0" applyNumberFormat="1" applyBorder="1" applyAlignment="1">
      <alignment horizontal="left"/>
    </xf>
    <xf numFmtId="166" fontId="8" fillId="0" borderId="4" xfId="0" applyNumberFormat="1" applyFont="1" applyBorder="1" applyAlignment="1">
      <alignment horizontal="left"/>
    </xf>
    <xf numFmtId="166" fontId="0" fillId="0" borderId="11" xfId="0" applyNumberFormat="1" applyBorder="1" applyAlignment="1">
      <alignment horizontal="left"/>
    </xf>
    <xf numFmtId="166" fontId="0" fillId="0" borderId="12" xfId="0" applyNumberFormat="1" applyBorder="1" applyAlignment="1">
      <alignment horizontal="left"/>
    </xf>
    <xf numFmtId="166" fontId="7" fillId="0" borderId="31" xfId="0" applyNumberFormat="1" applyFont="1" applyBorder="1" applyAlignment="1">
      <alignment horizontal="center" wrapText="1"/>
    </xf>
    <xf numFmtId="166" fontId="7" fillId="0" borderId="30" xfId="0" applyNumberFormat="1" applyFont="1" applyBorder="1" applyAlignment="1">
      <alignment horizontal="center" wrapText="1"/>
    </xf>
    <xf numFmtId="166" fontId="7" fillId="0" borderId="32" xfId="0" applyNumberFormat="1" applyFont="1" applyBorder="1" applyAlignment="1">
      <alignment horizontal="center" wrapText="1"/>
    </xf>
    <xf numFmtId="166" fontId="7" fillId="0" borderId="33" xfId="0" applyNumberFormat="1" applyFont="1" applyFill="1" applyBorder="1" applyAlignment="1">
      <alignment horizontal="left" wrapText="1"/>
    </xf>
    <xf numFmtId="166" fontId="7" fillId="0" borderId="34" xfId="0" applyNumberFormat="1" applyFont="1" applyFill="1" applyBorder="1" applyAlignment="1">
      <alignment horizontal="left"/>
    </xf>
    <xf numFmtId="166" fontId="7" fillId="0" borderId="35" xfId="0" applyNumberFormat="1" applyFont="1" applyFill="1" applyBorder="1" applyAlignment="1">
      <alignment horizontal="left"/>
    </xf>
    <xf numFmtId="0" fontId="50" fillId="3" borderId="24" xfId="0" applyFont="1" applyFill="1" applyBorder="1" applyAlignment="1">
      <alignment horizontal="center"/>
    </xf>
    <xf numFmtId="0" fontId="50" fillId="3" borderId="29" xfId="0" applyFont="1" applyFill="1" applyBorder="1" applyAlignment="1"/>
    <xf numFmtId="0" fontId="9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50" fillId="3" borderId="27" xfId="0" applyFont="1" applyFill="1" applyBorder="1" applyAlignment="1">
      <alignment horizontal="center" vertical="center"/>
    </xf>
    <xf numFmtId="0" fontId="50" fillId="3" borderId="28" xfId="0" applyFont="1" applyFill="1" applyBorder="1" applyAlignment="1">
      <alignment horizontal="center" vertical="center"/>
    </xf>
    <xf numFmtId="49" fontId="41" fillId="3" borderId="24" xfId="0" applyNumberFormat="1" applyFont="1" applyFill="1" applyBorder="1" applyAlignment="1">
      <alignment horizontal="center" wrapText="1"/>
    </xf>
    <xf numFmtId="0" fontId="0" fillId="3" borderId="29" xfId="0" applyFill="1" applyBorder="1" applyAlignment="1">
      <alignment horizontal="center" wrapText="1"/>
    </xf>
    <xf numFmtId="49" fontId="50" fillId="3" borderId="3" xfId="0" applyNumberFormat="1" applyFont="1" applyFill="1" applyBorder="1" applyAlignment="1">
      <alignment horizontal="center"/>
    </xf>
    <xf numFmtId="0" fontId="50" fillId="3" borderId="29" xfId="0" applyFont="1" applyFill="1" applyBorder="1" applyAlignment="1">
      <alignment horizontal="center"/>
    </xf>
    <xf numFmtId="0" fontId="50" fillId="4" borderId="46" xfId="0" applyFont="1" applyFill="1" applyBorder="1" applyAlignment="1">
      <alignment wrapText="1"/>
    </xf>
    <xf numFmtId="0" fontId="0" fillId="4" borderId="63" xfId="0" applyFill="1" applyBorder="1" applyAlignment="1">
      <alignment wrapText="1"/>
    </xf>
    <xf numFmtId="0" fontId="50" fillId="4" borderId="33" xfId="0" applyFont="1" applyFill="1" applyBorder="1" applyAlignment="1">
      <alignment wrapText="1"/>
    </xf>
    <xf numFmtId="0" fontId="0" fillId="4" borderId="67" xfId="0" applyFill="1" applyBorder="1" applyAlignment="1">
      <alignment wrapText="1"/>
    </xf>
    <xf numFmtId="0" fontId="50" fillId="4" borderId="4" xfId="0" applyFont="1" applyFill="1" applyBorder="1" applyAlignment="1">
      <alignment wrapText="1"/>
    </xf>
    <xf numFmtId="0" fontId="0" fillId="0" borderId="4" xfId="0" applyBorder="1" applyAlignment="1">
      <alignment wrapText="1"/>
    </xf>
    <xf numFmtId="49" fontId="50" fillId="4" borderId="31" xfId="0" applyNumberFormat="1" applyFont="1" applyFill="1" applyBorder="1" applyAlignment="1"/>
    <xf numFmtId="0" fontId="0" fillId="4" borderId="58" xfId="0" applyFill="1" applyBorder="1" applyAlignment="1"/>
    <xf numFmtId="49" fontId="52" fillId="5" borderId="31" xfId="0" applyNumberFormat="1" applyFont="1" applyFill="1" applyBorder="1" applyAlignment="1">
      <alignment horizontal="center"/>
    </xf>
    <xf numFmtId="0" fontId="0" fillId="5" borderId="58" xfId="0" applyFill="1" applyBorder="1" applyAlignment="1"/>
    <xf numFmtId="0" fontId="7" fillId="0" borderId="31" xfId="0" applyFont="1" applyFill="1" applyBorder="1" applyAlignment="1">
      <alignment horizontal="center" wrapText="1"/>
    </xf>
    <xf numFmtId="0" fontId="7" fillId="0" borderId="30" xfId="0" applyFont="1" applyFill="1" applyBorder="1" applyAlignment="1">
      <alignment horizontal="center" wrapText="1"/>
    </xf>
    <xf numFmtId="0" fontId="7" fillId="0" borderId="32" xfId="0" applyFont="1" applyFill="1" applyBorder="1" applyAlignment="1">
      <alignment horizontal="center" wrapText="1"/>
    </xf>
    <xf numFmtId="1" fontId="48" fillId="0" borderId="31" xfId="0" applyNumberFormat="1" applyFont="1" applyBorder="1" applyAlignment="1">
      <alignment horizontal="center"/>
    </xf>
    <xf numFmtId="1" fontId="7" fillId="0" borderId="30" xfId="0" applyNumberFormat="1" applyFont="1" applyBorder="1" applyAlignment="1">
      <alignment horizontal="center"/>
    </xf>
    <xf numFmtId="1" fontId="7" fillId="0" borderId="32" xfId="0" applyNumberFormat="1" applyFont="1" applyBorder="1" applyAlignment="1">
      <alignment horizontal="center"/>
    </xf>
    <xf numFmtId="0" fontId="48" fillId="0" borderId="31" xfId="0" applyFont="1" applyBorder="1" applyAlignment="1">
      <alignment horizontal="center"/>
    </xf>
    <xf numFmtId="0" fontId="7" fillId="0" borderId="30" xfId="0" quotePrefix="1" applyFont="1" applyBorder="1" applyAlignment="1">
      <alignment horizontal="center"/>
    </xf>
    <xf numFmtId="0" fontId="7" fillId="0" borderId="32" xfId="0" quotePrefix="1" applyFont="1" applyBorder="1" applyAlignment="1">
      <alignment horizontal="center"/>
    </xf>
    <xf numFmtId="1" fontId="47" fillId="0" borderId="44" xfId="0" applyNumberFormat="1" applyFont="1" applyBorder="1" applyAlignment="1">
      <alignment wrapText="1"/>
    </xf>
    <xf numFmtId="0" fontId="0" fillId="0" borderId="0" xfId="0" applyAlignment="1"/>
    <xf numFmtId="166" fontId="47" fillId="0" borderId="0" xfId="0" applyNumberFormat="1" applyFont="1" applyFill="1" applyBorder="1" applyAlignment="1">
      <alignment horizontal="left" wrapText="1"/>
    </xf>
    <xf numFmtId="0" fontId="0" fillId="0" borderId="0" xfId="0" applyAlignment="1">
      <alignment horizontal="left"/>
    </xf>
    <xf numFmtId="165" fontId="39" fillId="0" borderId="31" xfId="0" applyNumberFormat="1" applyFont="1" applyBorder="1" applyAlignment="1">
      <alignment wrapText="1"/>
    </xf>
    <xf numFmtId="165" fontId="47" fillId="0" borderId="30" xfId="0" applyNumberFormat="1" applyFont="1" applyBorder="1" applyAlignment="1">
      <alignment wrapText="1"/>
    </xf>
    <xf numFmtId="165" fontId="47" fillId="0" borderId="32" xfId="0" applyNumberFormat="1" applyFont="1" applyBorder="1" applyAlignment="1">
      <alignment wrapText="1"/>
    </xf>
    <xf numFmtId="0" fontId="7" fillId="0" borderId="33" xfId="0" applyFont="1" applyBorder="1" applyAlignment="1">
      <alignment horizontal="center" wrapText="1"/>
    </xf>
    <xf numFmtId="0" fontId="7" fillId="0" borderId="34" xfId="0" applyFont="1" applyBorder="1" applyAlignment="1">
      <alignment horizontal="center" wrapText="1"/>
    </xf>
    <xf numFmtId="0" fontId="7" fillId="0" borderId="35" xfId="0" applyFont="1" applyBorder="1" applyAlignment="1">
      <alignment horizont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7" fillId="0" borderId="61" xfId="0" applyFont="1" applyBorder="1" applyAlignment="1">
      <alignment horizontal="center" wrapText="1"/>
    </xf>
    <xf numFmtId="0" fontId="7" fillId="0" borderId="5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9" fillId="0" borderId="0" xfId="0" applyFont="1" applyFill="1" applyBorder="1" applyAlignment="1">
      <alignment horizontal="center" wrapText="1"/>
    </xf>
    <xf numFmtId="0" fontId="7" fillId="3" borderId="44" xfId="0" applyFont="1" applyFill="1" applyBorder="1" applyAlignment="1">
      <alignment wrapText="1"/>
    </xf>
    <xf numFmtId="0" fontId="7" fillId="3" borderId="1" xfId="0" applyFont="1" applyFill="1" applyBorder="1" applyAlignment="1">
      <alignment wrapText="1"/>
    </xf>
    <xf numFmtId="0" fontId="50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vertical="center"/>
    </xf>
    <xf numFmtId="0" fontId="5" fillId="0" borderId="31" xfId="0" applyFont="1" applyFill="1" applyBorder="1" applyAlignment="1">
      <alignment horizontal="center" wrapText="1"/>
    </xf>
    <xf numFmtId="0" fontId="5" fillId="0" borderId="30" xfId="0" applyFont="1" applyFill="1" applyBorder="1" applyAlignment="1">
      <alignment horizontal="center" wrapText="1"/>
    </xf>
    <xf numFmtId="0" fontId="5" fillId="0" borderId="32" xfId="0" applyFont="1" applyFill="1" applyBorder="1" applyAlignment="1">
      <alignment horizontal="center" wrapText="1"/>
    </xf>
    <xf numFmtId="0" fontId="41" fillId="0" borderId="24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7" fillId="3" borderId="33" xfId="0" applyFont="1" applyFill="1" applyBorder="1" applyAlignment="1">
      <alignment wrapText="1"/>
    </xf>
    <xf numFmtId="0" fontId="0" fillId="3" borderId="67" xfId="0" applyFill="1" applyBorder="1" applyAlignment="1">
      <alignment wrapText="1"/>
    </xf>
    <xf numFmtId="0" fontId="7" fillId="3" borderId="48" xfId="0" applyFont="1" applyFill="1" applyBorder="1" applyAlignment="1">
      <alignment wrapText="1"/>
    </xf>
    <xf numFmtId="0" fontId="0" fillId="3" borderId="66" xfId="0" applyFill="1" applyBorder="1" applyAlignment="1">
      <alignment wrapText="1"/>
    </xf>
    <xf numFmtId="0" fontId="7" fillId="3" borderId="31" xfId="0" applyFont="1" applyFill="1" applyBorder="1" applyAlignment="1">
      <alignment wrapText="1"/>
    </xf>
    <xf numFmtId="0" fontId="0" fillId="3" borderId="58" xfId="0" applyFill="1" applyBorder="1" applyAlignment="1">
      <alignment wrapText="1"/>
    </xf>
    <xf numFmtId="0" fontId="7" fillId="3" borderId="46" xfId="0" applyFont="1" applyFill="1" applyBorder="1" applyAlignment="1">
      <alignment wrapText="1"/>
    </xf>
    <xf numFmtId="0" fontId="0" fillId="3" borderId="63" xfId="0" applyFill="1" applyBorder="1" applyAlignment="1">
      <alignment wrapText="1"/>
    </xf>
    <xf numFmtId="0" fontId="50" fillId="0" borderId="24" xfId="0" applyFont="1" applyBorder="1" applyAlignment="1">
      <alignment horizontal="center"/>
    </xf>
    <xf numFmtId="0" fontId="0" fillId="0" borderId="29" xfId="0" applyBorder="1" applyAlignment="1"/>
    <xf numFmtId="0" fontId="7" fillId="3" borderId="31" xfId="0" applyFont="1" applyFill="1" applyBorder="1" applyAlignment="1"/>
    <xf numFmtId="0" fontId="0" fillId="3" borderId="32" xfId="0" applyFill="1" applyBorder="1" applyAlignment="1"/>
    <xf numFmtId="0" fontId="7" fillId="0" borderId="31" xfId="0" applyFont="1" applyBorder="1" applyAlignment="1"/>
    <xf numFmtId="0" fontId="0" fillId="0" borderId="32" xfId="0" applyBorder="1" applyAlignment="1"/>
    <xf numFmtId="0" fontId="7" fillId="3" borderId="49" xfId="0" applyFont="1" applyFill="1" applyBorder="1" applyAlignment="1"/>
    <xf numFmtId="0" fontId="0" fillId="3" borderId="51" xfId="0" applyFill="1" applyBorder="1" applyAlignment="1"/>
    <xf numFmtId="0" fontId="7" fillId="3" borderId="78" xfId="0" applyFont="1" applyFill="1" applyBorder="1" applyAlignment="1"/>
    <xf numFmtId="0" fontId="0" fillId="3" borderId="39" xfId="0" applyFill="1" applyBorder="1" applyAlignment="1"/>
  </cellXfs>
  <cellStyles count="6">
    <cellStyle name="Ezres" xfId="1" builtinId="3"/>
    <cellStyle name="Ezres_Költségvetés 2005." xfId="2"/>
    <cellStyle name="Normál" xfId="0" builtinId="0"/>
    <cellStyle name="Normál_2003.évi költségvetés  xls" xfId="3"/>
    <cellStyle name="Normal_Dialog1_1_Module1" xfId="4"/>
    <cellStyle name="Pénznem" xfId="5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1.xml"/><Relationship Id="rId30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nzugy/Dokumentumok/2014.I.f&#233;l&#233;v/2014_besz&#225;mol&#243;_II_n&#233;v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0000000000000"/>
      <sheetName val="1.sz. melléklet"/>
      <sheetName val="2.sz.melléklet"/>
      <sheetName val="3.sz.melléklet"/>
      <sheetName val="4. sz.melléklet"/>
      <sheetName val="5. sz.melléklet"/>
      <sheetName val="5.a.sz. melléklet"/>
      <sheetName val="5.b.sz. melléklet"/>
      <sheetName val="6. sz.melléklet"/>
      <sheetName val="6.a.sz. melléklet"/>
      <sheetName val="6.b.sz.melléklet"/>
      <sheetName val="6.c.sz. melléklet"/>
      <sheetName val="7.sz.melléklet"/>
      <sheetName val="8.sz. melléklet"/>
      <sheetName val="9.sz. melléklet"/>
      <sheetName val="10.sz. melléklet "/>
      <sheetName val="11.sz.melléklet"/>
      <sheetName val="11.a.sz.melléklet"/>
      <sheetName val="12.sz.melléklet"/>
      <sheetName val="12.a.sz.melléklet"/>
      <sheetName val="13.sz.melléklet"/>
      <sheetName val="14.sz.melléklet"/>
      <sheetName val="15.sz.melléklet"/>
      <sheetName val="16.sz. melléklet"/>
      <sheetName val="17. sz.melléklet"/>
      <sheetName val="18.sz.mellékl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">
          <cell r="C5">
            <v>51094</v>
          </cell>
        </row>
        <row r="8">
          <cell r="C8">
            <v>28000</v>
          </cell>
        </row>
        <row r="9">
          <cell r="C9">
            <v>370000</v>
          </cell>
        </row>
        <row r="10">
          <cell r="C10">
            <v>500</v>
          </cell>
        </row>
        <row r="11">
          <cell r="C11">
            <v>1000</v>
          </cell>
        </row>
        <row r="12">
          <cell r="C12">
            <v>200</v>
          </cell>
        </row>
        <row r="15">
          <cell r="C15">
            <v>33474</v>
          </cell>
        </row>
        <row r="16">
          <cell r="C16">
            <v>81026</v>
          </cell>
        </row>
        <row r="17">
          <cell r="C17">
            <v>23571</v>
          </cell>
        </row>
        <row r="18">
          <cell r="C18">
            <v>6056</v>
          </cell>
        </row>
        <row r="19">
          <cell r="C19">
            <v>1889</v>
          </cell>
        </row>
        <row r="24">
          <cell r="C24">
            <v>8343</v>
          </cell>
        </row>
        <row r="25">
          <cell r="C25">
            <v>2400</v>
          </cell>
        </row>
        <row r="26">
          <cell r="C26">
            <v>2000</v>
          </cell>
        </row>
        <row r="27">
          <cell r="C27">
            <v>8057</v>
          </cell>
        </row>
        <row r="28">
          <cell r="C28">
            <v>10228</v>
          </cell>
        </row>
        <row r="37">
          <cell r="C37">
            <v>21920</v>
          </cell>
        </row>
        <row r="38">
          <cell r="C38">
            <v>21662</v>
          </cell>
        </row>
        <row r="43">
          <cell r="C43">
            <v>6000</v>
          </cell>
        </row>
        <row r="44">
          <cell r="C44">
            <v>10000</v>
          </cell>
        </row>
        <row r="45">
          <cell r="C45">
            <v>10000</v>
          </cell>
        </row>
        <row r="46">
          <cell r="C46">
            <v>30000</v>
          </cell>
        </row>
      </sheetData>
      <sheetData sheetId="6" refreshError="1"/>
      <sheetData sheetId="7" refreshError="1"/>
      <sheetData sheetId="8">
        <row r="18">
          <cell r="M18">
            <v>357899</v>
          </cell>
        </row>
        <row r="146">
          <cell r="M146">
            <v>4500</v>
          </cell>
        </row>
        <row r="147">
          <cell r="M147">
            <v>17649</v>
          </cell>
        </row>
        <row r="153">
          <cell r="C153">
            <v>27967</v>
          </cell>
          <cell r="D153">
            <v>7932</v>
          </cell>
          <cell r="E153">
            <v>132043</v>
          </cell>
          <cell r="F153">
            <v>44345</v>
          </cell>
          <cell r="G153">
            <v>36024</v>
          </cell>
          <cell r="H153">
            <v>40330</v>
          </cell>
          <cell r="I153">
            <v>27706</v>
          </cell>
          <cell r="J153">
            <v>76685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Munka1"/>
  <dimension ref="A1"/>
  <sheetViews>
    <sheetView showGridLines="0" showRowColHeaders="0" showZeros="0" showOutlineSymbols="0" topLeftCell="B25089" zoomScaleSheetLayoutView="4"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Munka12"/>
  <dimension ref="A1:W108"/>
  <sheetViews>
    <sheetView topLeftCell="B20" workbookViewId="0">
      <selection activeCell="C1" sqref="C1:K28"/>
    </sheetView>
  </sheetViews>
  <sheetFormatPr defaultRowHeight="12.75"/>
  <cols>
    <col min="1" max="1" width="0.85546875" style="3" hidden="1" customWidth="1"/>
    <col min="2" max="2" width="0.85546875" style="6" customWidth="1"/>
    <col min="3" max="3" width="37.7109375" style="6" customWidth="1"/>
    <col min="4" max="4" width="12" customWidth="1"/>
    <col min="5" max="5" width="14.28515625" customWidth="1"/>
    <col min="6" max="6" width="0.85546875" customWidth="1"/>
    <col min="7" max="7" width="38.28515625" style="1" hidden="1" customWidth="1"/>
    <col min="8" max="8" width="35.140625" style="1" customWidth="1"/>
    <col min="9" max="10" width="14" customWidth="1"/>
    <col min="11" max="11" width="0.5703125" customWidth="1"/>
    <col min="12" max="12" width="8.85546875" style="1" customWidth="1"/>
  </cols>
  <sheetData>
    <row r="1" spans="1:23" ht="20.25" thickBot="1">
      <c r="A1" s="34" t="s">
        <v>23</v>
      </c>
      <c r="B1" s="34"/>
      <c r="C1" s="1373" t="s">
        <v>261</v>
      </c>
      <c r="D1" s="1374"/>
      <c r="E1" s="1374"/>
      <c r="F1" s="1374"/>
      <c r="G1" s="1374"/>
      <c r="H1" s="1374"/>
      <c r="I1" s="1374"/>
      <c r="J1" s="1374"/>
      <c r="K1" s="1375"/>
      <c r="L1" s="117"/>
      <c r="M1" s="35"/>
    </row>
    <row r="2" spans="1:23" s="14" customFormat="1" ht="20.25" thickBot="1">
      <c r="A2" s="36"/>
      <c r="B2" s="36"/>
      <c r="C2" s="224"/>
      <c r="D2" s="125"/>
      <c r="E2" s="125"/>
      <c r="F2" s="126"/>
      <c r="G2" s="125"/>
      <c r="H2" s="141"/>
      <c r="I2" s="127"/>
      <c r="J2" s="127"/>
      <c r="K2" s="225"/>
      <c r="L2" s="117"/>
      <c r="M2" s="35"/>
    </row>
    <row r="3" spans="1:23" ht="16.5" thickBot="1">
      <c r="A3" s="6"/>
      <c r="C3" s="128"/>
      <c r="D3" s="129" t="s">
        <v>6</v>
      </c>
      <c r="E3" s="129"/>
      <c r="F3" s="130"/>
      <c r="G3" s="121"/>
      <c r="H3" s="121"/>
      <c r="I3" s="129" t="s">
        <v>123</v>
      </c>
      <c r="J3" s="129"/>
      <c r="K3" s="130"/>
      <c r="L3" s="118"/>
    </row>
    <row r="4" spans="1:23" ht="3" customHeight="1">
      <c r="A4" s="6"/>
      <c r="C4" s="135"/>
      <c r="D4" s="136"/>
      <c r="E4" s="136"/>
      <c r="F4" s="137"/>
      <c r="G4" s="138"/>
      <c r="H4" s="140"/>
      <c r="I4" s="136"/>
      <c r="J4" s="877"/>
      <c r="K4" s="73"/>
      <c r="L4" s="119"/>
      <c r="M4" s="4"/>
      <c r="N4" s="4"/>
      <c r="O4" s="4"/>
      <c r="P4" s="4"/>
      <c r="Q4" s="4"/>
      <c r="R4" s="4"/>
      <c r="S4" s="4"/>
      <c r="T4" s="4"/>
      <c r="U4" s="4"/>
      <c r="V4" s="4"/>
      <c r="W4" s="4"/>
    </row>
    <row r="5" spans="1:23" ht="15">
      <c r="A5" s="6"/>
      <c r="C5" s="139"/>
      <c r="D5" s="872" t="s">
        <v>507</v>
      </c>
      <c r="E5" s="872" t="s">
        <v>508</v>
      </c>
      <c r="F5" s="873"/>
      <c r="G5" s="304"/>
      <c r="H5" s="301"/>
      <c r="I5" s="872" t="s">
        <v>507</v>
      </c>
      <c r="J5" s="872" t="s">
        <v>508</v>
      </c>
      <c r="K5" s="873"/>
      <c r="L5" s="119"/>
      <c r="M5" s="4"/>
      <c r="N5" s="4"/>
      <c r="O5" s="4"/>
      <c r="P5" s="4"/>
      <c r="Q5" s="4"/>
      <c r="R5" s="4"/>
      <c r="S5" s="4"/>
      <c r="T5" s="4"/>
      <c r="U5" s="4"/>
      <c r="V5" s="4"/>
      <c r="W5" s="4"/>
    </row>
    <row r="6" spans="1:23" ht="15">
      <c r="A6" s="6"/>
      <c r="C6" s="223" t="s">
        <v>165</v>
      </c>
      <c r="D6" s="313">
        <v>350</v>
      </c>
      <c r="E6" s="313">
        <v>350</v>
      </c>
      <c r="F6" s="874"/>
      <c r="G6" s="304"/>
      <c r="H6" s="306" t="s">
        <v>166</v>
      </c>
      <c r="I6" s="314">
        <v>400</v>
      </c>
      <c r="J6" s="314">
        <v>400</v>
      </c>
      <c r="K6" s="305"/>
      <c r="L6" s="119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ht="25.5" customHeight="1">
      <c r="A7" s="6"/>
      <c r="C7" s="223" t="s">
        <v>281</v>
      </c>
      <c r="D7" s="313">
        <v>450</v>
      </c>
      <c r="E7" s="313">
        <v>450</v>
      </c>
      <c r="F7" s="874"/>
      <c r="G7" s="304"/>
      <c r="H7" s="307" t="s">
        <v>167</v>
      </c>
      <c r="I7" s="313">
        <v>2000</v>
      </c>
      <c r="J7" s="313">
        <v>2000</v>
      </c>
      <c r="K7" s="305"/>
      <c r="L7" s="119"/>
      <c r="M7" s="4"/>
      <c r="N7" s="4"/>
      <c r="O7" s="4"/>
      <c r="P7" s="4"/>
      <c r="Q7" s="4"/>
      <c r="R7" s="4"/>
      <c r="S7" s="4"/>
      <c r="T7" s="4"/>
      <c r="U7" s="4"/>
      <c r="V7" s="4"/>
      <c r="W7" s="4"/>
    </row>
    <row r="8" spans="1:23" ht="30">
      <c r="A8" s="6"/>
      <c r="C8" s="223" t="s">
        <v>282</v>
      </c>
      <c r="D8" s="315">
        <v>400</v>
      </c>
      <c r="E8" s="315">
        <v>400</v>
      </c>
      <c r="F8" s="874"/>
      <c r="G8" s="304"/>
      <c r="H8" s="306" t="s">
        <v>168</v>
      </c>
      <c r="I8" s="316">
        <v>1000</v>
      </c>
      <c r="J8" s="316">
        <v>1000</v>
      </c>
      <c r="K8" s="305"/>
      <c r="L8" s="118"/>
    </row>
    <row r="9" spans="1:23" ht="26.25">
      <c r="A9" s="6"/>
      <c r="C9" s="223" t="s">
        <v>283</v>
      </c>
      <c r="D9" s="315">
        <v>186</v>
      </c>
      <c r="E9" s="315">
        <v>186</v>
      </c>
      <c r="F9" s="874"/>
      <c r="G9" s="304"/>
      <c r="H9" s="419" t="s">
        <v>212</v>
      </c>
      <c r="I9" s="421">
        <v>200</v>
      </c>
      <c r="J9" s="421">
        <v>200</v>
      </c>
      <c r="K9" s="305"/>
      <c r="L9" s="118"/>
    </row>
    <row r="10" spans="1:23" ht="27.75" customHeight="1">
      <c r="A10" s="6"/>
      <c r="C10" s="223" t="s">
        <v>252</v>
      </c>
      <c r="D10" s="313">
        <v>27838</v>
      </c>
      <c r="E10" s="313">
        <v>27838</v>
      </c>
      <c r="F10" s="875"/>
      <c r="G10" s="304"/>
      <c r="H10" s="124" t="s">
        <v>294</v>
      </c>
      <c r="I10" s="420">
        <v>300</v>
      </c>
      <c r="J10" s="420">
        <v>0</v>
      </c>
      <c r="K10" s="308"/>
      <c r="L10" s="118"/>
    </row>
    <row r="11" spans="1:23" ht="29.25" customHeight="1">
      <c r="A11" s="6"/>
      <c r="B11" s="428"/>
      <c r="C11" s="418" t="s">
        <v>211</v>
      </c>
      <c r="D11" s="313">
        <v>800</v>
      </c>
      <c r="E11" s="313">
        <v>800</v>
      </c>
      <c r="F11" s="875"/>
      <c r="G11" s="304"/>
      <c r="H11" s="306" t="s">
        <v>213</v>
      </c>
      <c r="I11" s="316">
        <v>10000</v>
      </c>
      <c r="J11" s="316">
        <v>10000</v>
      </c>
      <c r="K11" s="305"/>
      <c r="L11" s="118"/>
    </row>
    <row r="12" spans="1:23" ht="30">
      <c r="A12" s="6"/>
      <c r="B12" s="428"/>
      <c r="C12" s="418" t="s">
        <v>279</v>
      </c>
      <c r="D12" s="313">
        <v>5000</v>
      </c>
      <c r="E12" s="313">
        <v>5000</v>
      </c>
      <c r="F12" s="875"/>
      <c r="G12" s="304"/>
      <c r="H12" s="306" t="s">
        <v>438</v>
      </c>
      <c r="I12" s="316">
        <v>4000</v>
      </c>
      <c r="J12" s="316">
        <v>4000</v>
      </c>
      <c r="K12" s="305"/>
      <c r="L12" s="118"/>
    </row>
    <row r="13" spans="1:23" ht="15">
      <c r="A13" s="6"/>
      <c r="B13" s="428"/>
      <c r="C13" s="418" t="s">
        <v>290</v>
      </c>
      <c r="D13" s="313">
        <v>1000</v>
      </c>
      <c r="E13" s="313">
        <v>1000</v>
      </c>
      <c r="F13" s="875"/>
      <c r="G13" s="304"/>
      <c r="H13" s="306" t="s">
        <v>280</v>
      </c>
      <c r="I13" s="316">
        <v>1080</v>
      </c>
      <c r="J13" s="316">
        <v>1080</v>
      </c>
      <c r="K13" s="305"/>
      <c r="L13" s="118"/>
    </row>
    <row r="14" spans="1:23" ht="30">
      <c r="A14" s="6"/>
      <c r="B14" s="428"/>
      <c r="C14" s="418" t="s">
        <v>538</v>
      </c>
      <c r="D14" s="313"/>
      <c r="E14" s="313">
        <v>2645</v>
      </c>
      <c r="F14" s="875"/>
      <c r="G14" s="304"/>
      <c r="H14" s="306" t="s">
        <v>287</v>
      </c>
      <c r="I14" s="316">
        <v>15000</v>
      </c>
      <c r="J14" s="316">
        <v>15000</v>
      </c>
      <c r="K14" s="305"/>
      <c r="L14" s="118"/>
    </row>
    <row r="15" spans="1:23" ht="15">
      <c r="A15" s="6"/>
      <c r="B15" s="428"/>
      <c r="F15" s="875"/>
      <c r="G15" s="304"/>
      <c r="H15" s="306" t="s">
        <v>288</v>
      </c>
      <c r="I15" s="316">
        <v>150</v>
      </c>
      <c r="J15" s="316">
        <v>0</v>
      </c>
      <c r="K15" s="305"/>
      <c r="L15" s="118"/>
    </row>
    <row r="16" spans="1:23" ht="15">
      <c r="A16" s="6"/>
      <c r="B16" s="428"/>
      <c r="C16" s="418"/>
      <c r="D16" s="313"/>
      <c r="E16" s="313"/>
      <c r="F16" s="875"/>
      <c r="G16" s="304"/>
      <c r="H16" s="306" t="s">
        <v>289</v>
      </c>
      <c r="I16" s="316">
        <v>3000</v>
      </c>
      <c r="J16" s="316">
        <v>3000</v>
      </c>
      <c r="K16" s="305"/>
      <c r="L16" s="118"/>
    </row>
    <row r="17" spans="1:12" ht="30">
      <c r="A17" s="6"/>
      <c r="B17" s="428"/>
      <c r="C17" s="418"/>
      <c r="D17" s="313"/>
      <c r="E17" s="313"/>
      <c r="F17" s="875"/>
      <c r="G17" s="304"/>
      <c r="H17" s="306" t="s">
        <v>291</v>
      </c>
      <c r="I17" s="316">
        <f>300+500</f>
        <v>800</v>
      </c>
      <c r="J17" s="316">
        <f>300+500</f>
        <v>800</v>
      </c>
      <c r="K17" s="305"/>
      <c r="L17" s="118"/>
    </row>
    <row r="18" spans="1:12" ht="15">
      <c r="A18" s="6"/>
      <c r="B18" s="428"/>
      <c r="C18" s="418"/>
      <c r="D18" s="313"/>
      <c r="E18" s="313"/>
      <c r="F18" s="875"/>
      <c r="G18" s="304"/>
      <c r="H18" s="306" t="s">
        <v>292</v>
      </c>
      <c r="I18" s="316">
        <v>900</v>
      </c>
      <c r="J18" s="316">
        <v>900</v>
      </c>
      <c r="K18" s="305"/>
      <c r="L18" s="118"/>
    </row>
    <row r="19" spans="1:12" ht="15">
      <c r="A19" s="6"/>
      <c r="B19" s="428"/>
      <c r="C19" s="418"/>
      <c r="D19" s="313"/>
      <c r="E19" s="313"/>
      <c r="F19" s="875"/>
      <c r="G19" s="304"/>
      <c r="H19" s="306" t="s">
        <v>295</v>
      </c>
      <c r="I19" s="316">
        <v>1000</v>
      </c>
      <c r="J19" s="316">
        <v>1000</v>
      </c>
      <c r="K19" s="305"/>
      <c r="L19" s="118"/>
    </row>
    <row r="20" spans="1:12" ht="15">
      <c r="A20" s="6"/>
      <c r="B20" s="428"/>
      <c r="F20" s="875"/>
      <c r="G20" s="304"/>
      <c r="H20" s="1168" t="s">
        <v>293</v>
      </c>
      <c r="I20" s="314">
        <v>500</v>
      </c>
      <c r="J20" s="314">
        <v>500</v>
      </c>
      <c r="K20" s="305"/>
      <c r="L20" s="118"/>
    </row>
    <row r="21" spans="1:12" ht="15">
      <c r="A21" s="6"/>
      <c r="F21" s="1170"/>
      <c r="G21" s="304"/>
      <c r="H21" s="1171" t="s">
        <v>524</v>
      </c>
      <c r="I21" s="314">
        <v>0</v>
      </c>
      <c r="J21" s="314">
        <v>8700</v>
      </c>
      <c r="K21" s="305"/>
      <c r="L21" s="118"/>
    </row>
    <row r="22" spans="1:12" ht="15.75" thickBot="1">
      <c r="A22" s="10"/>
      <c r="B22" s="10"/>
      <c r="F22" s="1167"/>
      <c r="G22" s="304"/>
      <c r="H22" s="1171" t="s">
        <v>525</v>
      </c>
      <c r="I22" s="314">
        <v>0</v>
      </c>
      <c r="J22" s="314">
        <v>1600</v>
      </c>
      <c r="K22" s="309"/>
      <c r="L22" s="118"/>
    </row>
    <row r="23" spans="1:12" ht="15.75" thickBot="1">
      <c r="A23" s="4"/>
      <c r="B23" s="4"/>
      <c r="F23" s="1167"/>
      <c r="G23" s="304"/>
      <c r="H23" s="1169" t="s">
        <v>539</v>
      </c>
      <c r="I23" s="479"/>
      <c r="J23" s="479">
        <v>1000</v>
      </c>
      <c r="K23" s="309"/>
      <c r="L23" s="118"/>
    </row>
    <row r="24" spans="1:12" ht="16.5" thickBot="1">
      <c r="A24" s="4"/>
      <c r="B24" s="796"/>
      <c r="C24" s="132" t="s">
        <v>56</v>
      </c>
      <c r="D24" s="310">
        <f>SUM(D6:D22)</f>
        <v>36024</v>
      </c>
      <c r="E24" s="310">
        <f>SUM(E6:E22)</f>
        <v>38669</v>
      </c>
      <c r="F24" s="876"/>
      <c r="G24" s="311"/>
      <c r="H24" s="879"/>
      <c r="I24" s="878">
        <f>SUM(I6:I22)</f>
        <v>40330</v>
      </c>
      <c r="J24" s="878">
        <f>SUM(J6:J23)</f>
        <v>51180</v>
      </c>
      <c r="K24" s="302"/>
      <c r="L24" s="118"/>
    </row>
    <row r="25" spans="1:12" ht="16.5" thickBot="1">
      <c r="A25" s="4"/>
      <c r="B25" s="4"/>
      <c r="C25" s="311" t="s">
        <v>509</v>
      </c>
      <c r="E25" s="311"/>
      <c r="F25" s="312"/>
      <c r="G25" s="312"/>
      <c r="H25" s="880"/>
      <c r="I25" s="312"/>
      <c r="J25" s="312"/>
      <c r="K25" s="303">
        <f>SUM(D24+I24)</f>
        <v>76354</v>
      </c>
      <c r="L25" s="118"/>
    </row>
    <row r="26" spans="1:12" ht="16.5" thickBot="1">
      <c r="A26" s="4"/>
      <c r="B26" s="4"/>
      <c r="C26" s="311" t="s">
        <v>510</v>
      </c>
      <c r="E26" s="311"/>
      <c r="F26" s="312"/>
      <c r="G26" s="312"/>
      <c r="H26" s="880"/>
      <c r="I26" s="312"/>
      <c r="J26" s="312"/>
      <c r="K26" s="303">
        <f>SUM(E24+J24)</f>
        <v>89849</v>
      </c>
      <c r="L26" s="118"/>
    </row>
    <row r="27" spans="1:12" ht="3" customHeight="1" thickBot="1">
      <c r="A27" s="4"/>
      <c r="B27" s="4"/>
      <c r="C27" s="311"/>
      <c r="E27" s="311"/>
      <c r="F27" s="312"/>
      <c r="G27" s="312"/>
      <c r="H27" s="880"/>
      <c r="I27" s="312"/>
      <c r="J27" s="312"/>
      <c r="K27" s="303"/>
      <c r="L27" s="118"/>
    </row>
    <row r="28" spans="1:12" ht="15.75">
      <c r="A28" s="4"/>
      <c r="B28" s="4"/>
      <c r="C28" s="131" t="s">
        <v>222</v>
      </c>
      <c r="D28" s="131"/>
      <c r="E28" s="131"/>
      <c r="F28" s="133"/>
      <c r="G28" s="131"/>
      <c r="H28" s="131"/>
      <c r="I28" s="134"/>
      <c r="J28" s="134"/>
      <c r="K28" s="134"/>
      <c r="L28" s="118"/>
    </row>
    <row r="29" spans="1:12">
      <c r="A29" s="4"/>
      <c r="B29" s="4"/>
      <c r="C29" s="122"/>
      <c r="D29" s="120"/>
      <c r="E29" s="120"/>
      <c r="F29" s="123"/>
      <c r="G29" s="122"/>
      <c r="H29" s="122"/>
      <c r="I29" s="124"/>
      <c r="J29" s="124"/>
      <c r="K29" s="124"/>
    </row>
    <row r="30" spans="1:12" s="26" customFormat="1" ht="15.75">
      <c r="A30" s="25" t="s">
        <v>7</v>
      </c>
      <c r="B30" s="25"/>
      <c r="C30" s="4"/>
      <c r="D30"/>
      <c r="E30"/>
      <c r="F30" s="37"/>
      <c r="G30" s="38"/>
      <c r="H30" s="38"/>
      <c r="I30" s="4"/>
      <c r="J30" s="4"/>
      <c r="K30" s="4"/>
      <c r="L30" s="27"/>
    </row>
    <row r="31" spans="1:12" ht="15.75">
      <c r="A31" s="4"/>
      <c r="B31" s="4"/>
      <c r="C31" s="25"/>
      <c r="D31" s="26"/>
      <c r="E31" s="26"/>
      <c r="F31" s="8"/>
      <c r="G31" s="5"/>
      <c r="H31" s="5"/>
      <c r="I31" s="4"/>
      <c r="J31" s="4"/>
      <c r="K31" s="4"/>
    </row>
    <row r="32" spans="1:12">
      <c r="C32" s="4"/>
      <c r="D32" s="5"/>
      <c r="E32" s="5"/>
      <c r="F32" s="22"/>
      <c r="G32" s="4"/>
      <c r="H32" s="4"/>
    </row>
    <row r="33" spans="1:3">
      <c r="A33" s="7"/>
      <c r="B33" s="7"/>
    </row>
    <row r="34" spans="1:3">
      <c r="A34" s="9"/>
      <c r="B34" s="9"/>
      <c r="C34" s="7"/>
    </row>
    <row r="35" spans="1:3">
      <c r="A35" s="9"/>
      <c r="B35" s="9"/>
      <c r="C35" s="9"/>
    </row>
    <row r="36" spans="1:3">
      <c r="A36" s="9"/>
      <c r="B36" s="9"/>
      <c r="C36" s="9"/>
    </row>
    <row r="37" spans="1:3">
      <c r="A37" s="9"/>
      <c r="B37" s="9"/>
      <c r="C37" s="9"/>
    </row>
    <row r="38" spans="1:3">
      <c r="A38" s="9"/>
      <c r="B38" s="9"/>
      <c r="C38" s="9"/>
    </row>
    <row r="39" spans="1:3">
      <c r="A39" s="9"/>
      <c r="B39" s="9"/>
      <c r="C39" s="9"/>
    </row>
    <row r="40" spans="1:3">
      <c r="A40" s="9"/>
      <c r="B40" s="9"/>
      <c r="C40" s="9"/>
    </row>
    <row r="41" spans="1:3">
      <c r="A41" s="9"/>
      <c r="B41" s="9"/>
      <c r="C41" s="9"/>
    </row>
    <row r="42" spans="1:3">
      <c r="A42" s="9"/>
      <c r="B42" s="9"/>
      <c r="C42" s="9"/>
    </row>
    <row r="43" spans="1:3">
      <c r="A43" s="9"/>
      <c r="B43" s="9"/>
      <c r="C43" s="9"/>
    </row>
    <row r="44" spans="1:3">
      <c r="A44" s="9"/>
      <c r="B44" s="9"/>
      <c r="C44" s="9"/>
    </row>
    <row r="45" spans="1:3">
      <c r="A45" s="9"/>
      <c r="B45" s="9"/>
      <c r="C45" s="9"/>
    </row>
    <row r="46" spans="1:3">
      <c r="A46" s="9"/>
      <c r="B46" s="9"/>
      <c r="C46" s="9"/>
    </row>
    <row r="47" spans="1:3">
      <c r="A47" s="9"/>
      <c r="B47" s="9"/>
      <c r="C47" s="9"/>
    </row>
    <row r="48" spans="1:3">
      <c r="A48" s="9"/>
      <c r="B48" s="9"/>
      <c r="C48" s="9"/>
    </row>
    <row r="49" spans="1:12">
      <c r="A49" s="9"/>
      <c r="B49" s="9"/>
      <c r="C49" s="9"/>
    </row>
    <row r="50" spans="1:12">
      <c r="A50" s="9"/>
      <c r="B50" s="9"/>
      <c r="C50" s="9"/>
    </row>
    <row r="51" spans="1:12">
      <c r="A51" s="9"/>
      <c r="B51" s="9"/>
      <c r="C51" s="9"/>
    </row>
    <row r="52" spans="1:12">
      <c r="A52" s="8"/>
      <c r="B52" s="8"/>
      <c r="C52" s="9"/>
    </row>
    <row r="53" spans="1:12" ht="12" customHeight="1">
      <c r="A53" s="5"/>
      <c r="B53" s="5"/>
      <c r="C53" s="8"/>
    </row>
    <row r="54" spans="1:12">
      <c r="A54" s="23"/>
      <c r="B54" s="23"/>
      <c r="C54" s="5"/>
    </row>
    <row r="55" spans="1:12">
      <c r="A55" s="23"/>
      <c r="B55" s="23"/>
      <c r="C55" s="23"/>
    </row>
    <row r="56" spans="1:12">
      <c r="A56" s="23"/>
      <c r="B56" s="23"/>
      <c r="C56" s="23"/>
    </row>
    <row r="57" spans="1:12" s="2" customFormat="1" ht="15.75">
      <c r="A57" s="24"/>
      <c r="B57" s="24"/>
      <c r="C57" s="23"/>
      <c r="D57"/>
      <c r="E57"/>
      <c r="F57"/>
      <c r="G57" s="1"/>
      <c r="H57" s="1"/>
      <c r="I57"/>
      <c r="J57"/>
      <c r="K57"/>
      <c r="L57" s="1"/>
    </row>
    <row r="58" spans="1:12" ht="15.75">
      <c r="A58" s="23"/>
      <c r="B58" s="23"/>
      <c r="C58" s="24"/>
    </row>
    <row r="59" spans="1:12">
      <c r="A59" s="4"/>
      <c r="B59" s="4"/>
      <c r="C59" s="23"/>
    </row>
    <row r="60" spans="1:12">
      <c r="A60" s="4"/>
      <c r="B60" s="4"/>
      <c r="C60" s="4"/>
    </row>
    <row r="61" spans="1:12">
      <c r="A61" s="4"/>
      <c r="B61" s="4"/>
      <c r="C61" s="4"/>
    </row>
    <row r="62" spans="1:12">
      <c r="A62" s="4"/>
      <c r="B62" s="4"/>
      <c r="C62" s="4"/>
    </row>
    <row r="63" spans="1:12">
      <c r="A63" s="4"/>
      <c r="B63" s="4"/>
      <c r="C63" s="4"/>
    </row>
    <row r="64" spans="1:12">
      <c r="A64" s="23"/>
      <c r="B64" s="23"/>
      <c r="C64" s="4"/>
    </row>
    <row r="65" spans="1:12">
      <c r="A65" s="23"/>
      <c r="B65" s="23"/>
      <c r="C65" s="23"/>
    </row>
    <row r="66" spans="1:12" ht="15.75">
      <c r="A66" s="23"/>
      <c r="B66" s="23"/>
      <c r="C66" s="23"/>
      <c r="L66" s="2"/>
    </row>
    <row r="67" spans="1:12">
      <c r="A67" s="23"/>
      <c r="B67" s="23"/>
      <c r="C67" s="23"/>
    </row>
    <row r="68" spans="1:12">
      <c r="A68" s="23"/>
      <c r="B68" s="23"/>
      <c r="C68" s="23"/>
    </row>
    <row r="69" spans="1:12">
      <c r="A69" s="6"/>
      <c r="C69" s="23"/>
    </row>
    <row r="70" spans="1:12">
      <c r="A70" s="6"/>
    </row>
    <row r="71" spans="1:12">
      <c r="A71" s="6"/>
    </row>
    <row r="72" spans="1:12">
      <c r="A72" s="29"/>
    </row>
    <row r="73" spans="1:12">
      <c r="A73" s="29"/>
      <c r="D73" s="4"/>
      <c r="E73" s="4"/>
    </row>
    <row r="74" spans="1:12">
      <c r="A74" s="29"/>
      <c r="D74" s="4"/>
      <c r="E74" s="4"/>
    </row>
    <row r="75" spans="1:12">
      <c r="A75" s="29"/>
      <c r="D75" s="4"/>
      <c r="E75" s="4"/>
    </row>
    <row r="76" spans="1:12">
      <c r="A76" s="29"/>
      <c r="D76" s="4"/>
      <c r="E76" s="4"/>
    </row>
    <row r="77" spans="1:12">
      <c r="A77" s="29"/>
      <c r="D77" s="4"/>
      <c r="E77" s="4"/>
    </row>
    <row r="78" spans="1:12">
      <c r="A78" s="29"/>
      <c r="D78" s="4"/>
      <c r="E78" s="4"/>
    </row>
    <row r="79" spans="1:12">
      <c r="A79" s="29"/>
      <c r="D79" s="4"/>
      <c r="E79" s="4"/>
    </row>
    <row r="80" spans="1:12">
      <c r="A80" s="29"/>
      <c r="D80" s="4"/>
      <c r="E80" s="4"/>
    </row>
    <row r="81" spans="1:5">
      <c r="A81" s="29"/>
      <c r="D81" s="4"/>
      <c r="E81" s="4"/>
    </row>
    <row r="82" spans="1:5">
      <c r="A82" s="29"/>
      <c r="D82" s="4"/>
      <c r="E82" s="4"/>
    </row>
    <row r="83" spans="1:5">
      <c r="A83" s="29"/>
      <c r="D83" s="4"/>
      <c r="E83" s="4"/>
    </row>
    <row r="84" spans="1:5">
      <c r="A84" s="29"/>
      <c r="D84" s="4"/>
      <c r="E84" s="4"/>
    </row>
    <row r="85" spans="1:5">
      <c r="A85" s="29"/>
      <c r="D85" s="4"/>
      <c r="E85" s="4"/>
    </row>
    <row r="86" spans="1:5">
      <c r="A86" s="29"/>
      <c r="D86" s="4"/>
      <c r="E86" s="4"/>
    </row>
    <row r="87" spans="1:5">
      <c r="A87" s="29"/>
      <c r="D87" s="4"/>
      <c r="E87" s="4"/>
    </row>
    <row r="88" spans="1:5">
      <c r="A88" s="29"/>
      <c r="D88" s="4"/>
      <c r="E88" s="4"/>
    </row>
    <row r="89" spans="1:5">
      <c r="A89" s="29"/>
      <c r="D89" s="4"/>
      <c r="E89" s="4"/>
    </row>
    <row r="90" spans="1:5">
      <c r="A90" s="29"/>
      <c r="D90" s="4"/>
      <c r="E90" s="4"/>
    </row>
    <row r="91" spans="1:5">
      <c r="A91" s="29"/>
      <c r="D91" s="4"/>
      <c r="E91" s="4"/>
    </row>
    <row r="92" spans="1:5">
      <c r="A92" s="29"/>
      <c r="D92" s="4"/>
      <c r="E92" s="4"/>
    </row>
    <row r="93" spans="1:5">
      <c r="A93" s="29"/>
      <c r="D93" s="4"/>
      <c r="E93" s="4"/>
    </row>
    <row r="94" spans="1:5">
      <c r="A94" s="29"/>
      <c r="D94" s="4"/>
      <c r="E94" s="4"/>
    </row>
    <row r="95" spans="1:5">
      <c r="A95" s="29"/>
      <c r="D95" s="4"/>
      <c r="E95" s="4"/>
    </row>
    <row r="96" spans="1:5">
      <c r="A96" s="29"/>
      <c r="D96" s="4"/>
      <c r="E96" s="4"/>
    </row>
    <row r="97" spans="1:5">
      <c r="A97" s="29"/>
      <c r="D97" s="4"/>
      <c r="E97" s="4"/>
    </row>
    <row r="98" spans="1:5">
      <c r="A98" s="29"/>
      <c r="D98" s="4"/>
      <c r="E98" s="4"/>
    </row>
    <row r="99" spans="1:5">
      <c r="A99" s="29"/>
      <c r="D99" s="4"/>
      <c r="E99" s="4"/>
    </row>
    <row r="100" spans="1:5">
      <c r="A100" s="29"/>
      <c r="D100" s="4"/>
      <c r="E100" s="4"/>
    </row>
    <row r="101" spans="1:5">
      <c r="A101" s="29"/>
      <c r="D101" s="4"/>
      <c r="E101" s="4"/>
    </row>
    <row r="102" spans="1:5">
      <c r="A102" s="29"/>
      <c r="D102" s="4"/>
      <c r="E102" s="4"/>
    </row>
    <row r="103" spans="1:5">
      <c r="A103" s="29"/>
      <c r="D103" s="4"/>
      <c r="E103" s="4"/>
    </row>
    <row r="104" spans="1:5">
      <c r="A104" s="29"/>
      <c r="D104" s="4"/>
      <c r="E104" s="4"/>
    </row>
    <row r="105" spans="1:5">
      <c r="A105" s="28"/>
      <c r="D105" s="4"/>
      <c r="E105" s="4"/>
    </row>
    <row r="106" spans="1:5">
      <c r="A106" s="28"/>
      <c r="D106" s="4"/>
      <c r="E106" s="4"/>
    </row>
    <row r="107" spans="1:5">
      <c r="A107" s="28"/>
      <c r="D107" s="4"/>
      <c r="E107" s="4"/>
    </row>
    <row r="108" spans="1:5">
      <c r="D108" s="4"/>
      <c r="E108" s="4"/>
    </row>
  </sheetData>
  <mergeCells count="1">
    <mergeCell ref="C1:K1"/>
  </mergeCells>
  <phoneticPr fontId="3" type="noConversion"/>
  <printOptions horizontalCentered="1"/>
  <pageMargins left="0.31496062992125984" right="0.11811023622047245" top="0.39370078740157483" bottom="0.27559055118110237" header="0.15748031496062992" footer="0.51181102362204722"/>
  <pageSetup paperSize="9" orientation="landscape" horizontalDpi="300" verticalDpi="300" r:id="rId1"/>
  <headerFooter alignWithMargins="0">
    <oddHeader>&amp;A</oddHeader>
    <oddFooter>&amp;P. oldal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Munka13"/>
  <dimension ref="A1:E458"/>
  <sheetViews>
    <sheetView topLeftCell="A13" workbookViewId="0">
      <selection sqref="A1:C33"/>
    </sheetView>
  </sheetViews>
  <sheetFormatPr defaultRowHeight="12.75"/>
  <cols>
    <col min="1" max="1" width="62.28515625" customWidth="1"/>
    <col min="2" max="2" width="15.28515625" customWidth="1"/>
    <col min="3" max="3" width="15" customWidth="1"/>
    <col min="4" max="4" width="11.28515625" customWidth="1"/>
    <col min="5" max="5" width="15.85546875" customWidth="1"/>
  </cols>
  <sheetData>
    <row r="1" spans="1:5" ht="31.5" customHeight="1" thickBot="1">
      <c r="A1" s="1376" t="s">
        <v>262</v>
      </c>
      <c r="B1" s="1377"/>
      <c r="C1" s="35"/>
      <c r="D1" s="35"/>
    </row>
    <row r="2" spans="1:5" s="33" customFormat="1" ht="0.75" customHeight="1">
      <c r="A2" s="226"/>
      <c r="B2" s="227"/>
    </row>
    <row r="3" spans="1:5" ht="0.75" customHeight="1">
      <c r="A3" s="228"/>
      <c r="B3" s="229"/>
    </row>
    <row r="4" spans="1:5" ht="0.75" customHeight="1" thickBot="1">
      <c r="A4" s="228"/>
      <c r="B4" s="229"/>
    </row>
    <row r="5" spans="1:5" ht="27" customHeight="1">
      <c r="A5" s="228"/>
      <c r="B5" s="881" t="s">
        <v>499</v>
      </c>
      <c r="C5" s="1249" t="s">
        <v>500</v>
      </c>
      <c r="D5" s="1240"/>
      <c r="E5" s="1241"/>
    </row>
    <row r="6" spans="1:5" ht="15" customHeight="1">
      <c r="A6" s="230" t="s">
        <v>467</v>
      </c>
      <c r="B6" s="317">
        <f>SUM(B9:B19)</f>
        <v>27706</v>
      </c>
      <c r="C6" s="1229">
        <f>SUM(C9:C20)</f>
        <v>27886</v>
      </c>
      <c r="D6" s="1242"/>
      <c r="E6" s="1237"/>
    </row>
    <row r="7" spans="1:5" ht="0.75" customHeight="1">
      <c r="A7" s="228"/>
      <c r="B7" s="318"/>
      <c r="C7" s="1230"/>
      <c r="D7" s="1243"/>
      <c r="E7" s="1230"/>
    </row>
    <row r="8" spans="1:5" ht="0.75" customHeight="1">
      <c r="A8" s="228"/>
      <c r="B8" s="318"/>
      <c r="C8" s="1230"/>
      <c r="D8" s="1243"/>
      <c r="E8" s="1230"/>
    </row>
    <row r="9" spans="1:5" ht="15" customHeight="1">
      <c r="A9" s="231" t="s">
        <v>468</v>
      </c>
      <c r="B9" s="319">
        <v>780</v>
      </c>
      <c r="C9" s="1231">
        <v>780</v>
      </c>
      <c r="D9" s="1244"/>
      <c r="E9" s="1245"/>
    </row>
    <row r="10" spans="1:5" ht="15" customHeight="1">
      <c r="A10" s="577" t="s">
        <v>469</v>
      </c>
      <c r="B10" s="320">
        <v>11000</v>
      </c>
      <c r="C10" s="1232">
        <v>11080</v>
      </c>
      <c r="D10" s="1246"/>
      <c r="E10" s="1247"/>
    </row>
    <row r="11" spans="1:5" ht="15" customHeight="1">
      <c r="A11" s="577" t="s">
        <v>470</v>
      </c>
      <c r="B11" s="320">
        <v>1000</v>
      </c>
      <c r="C11" s="1232">
        <v>1000</v>
      </c>
      <c r="D11" s="1246"/>
      <c r="E11" s="1247"/>
    </row>
    <row r="12" spans="1:5" ht="15.75">
      <c r="A12" s="506" t="s">
        <v>475</v>
      </c>
      <c r="B12" s="395">
        <v>300</v>
      </c>
      <c r="C12" s="1233">
        <v>300</v>
      </c>
      <c r="D12" s="1246"/>
      <c r="E12" s="1247"/>
    </row>
    <row r="13" spans="1:5" ht="15" customHeight="1">
      <c r="A13" s="577" t="s">
        <v>471</v>
      </c>
      <c r="B13" s="320">
        <v>550</v>
      </c>
      <c r="C13" s="1232">
        <v>550</v>
      </c>
      <c r="D13" s="1246"/>
      <c r="E13" s="1247"/>
    </row>
    <row r="14" spans="1:5" ht="15" customHeight="1">
      <c r="A14" s="577" t="s">
        <v>30</v>
      </c>
      <c r="B14" s="320">
        <v>900</v>
      </c>
      <c r="C14" s="1232">
        <v>900</v>
      </c>
      <c r="D14" s="1246"/>
      <c r="E14" s="1247"/>
    </row>
    <row r="15" spans="1:5" ht="15" customHeight="1">
      <c r="A15" s="577" t="s">
        <v>31</v>
      </c>
      <c r="B15" s="320">
        <v>6217</v>
      </c>
      <c r="C15" s="1232">
        <v>6217</v>
      </c>
      <c r="D15" s="1246"/>
      <c r="E15" s="1247"/>
    </row>
    <row r="16" spans="1:5" ht="15.75">
      <c r="A16" s="506" t="s">
        <v>473</v>
      </c>
      <c r="B16" s="320">
        <v>50</v>
      </c>
      <c r="C16" s="1232">
        <v>50</v>
      </c>
      <c r="D16" s="1246"/>
      <c r="E16" s="1247"/>
    </row>
    <row r="17" spans="1:5" ht="15.75">
      <c r="A17" s="506" t="s">
        <v>146</v>
      </c>
      <c r="B17" s="320">
        <v>720</v>
      </c>
      <c r="C17" s="1232">
        <v>720</v>
      </c>
      <c r="D17" s="1246"/>
      <c r="E17" s="1247"/>
    </row>
    <row r="18" spans="1:5" ht="15.75">
      <c r="A18" s="506" t="s">
        <v>255</v>
      </c>
      <c r="B18" s="395">
        <f>5756-84-50</f>
        <v>5622</v>
      </c>
      <c r="C18" s="1233">
        <f>5756-84-50</f>
        <v>5622</v>
      </c>
      <c r="D18" s="1246"/>
      <c r="E18" s="1247"/>
    </row>
    <row r="19" spans="1:5" ht="15.75">
      <c r="A19" s="506" t="s">
        <v>474</v>
      </c>
      <c r="B19" s="395">
        <v>567</v>
      </c>
      <c r="C19" s="1233">
        <v>567</v>
      </c>
      <c r="D19" s="1246"/>
      <c r="E19" s="1247"/>
    </row>
    <row r="20" spans="1:5" ht="15.75">
      <c r="A20" s="582" t="s">
        <v>540</v>
      </c>
      <c r="B20" s="583"/>
      <c r="C20" s="1234">
        <v>100</v>
      </c>
      <c r="D20" s="1246"/>
      <c r="E20" s="1247"/>
    </row>
    <row r="21" spans="1:5" ht="16.5" thickBot="1">
      <c r="A21" s="582"/>
      <c r="B21" s="583"/>
      <c r="C21" s="1234"/>
      <c r="D21" s="1246"/>
      <c r="E21" s="1247"/>
    </row>
    <row r="22" spans="1:5" ht="15" customHeight="1" thickBot="1">
      <c r="A22" s="586" t="s">
        <v>472</v>
      </c>
      <c r="B22" s="587">
        <f>SUM(B23:B27)</f>
        <v>58400</v>
      </c>
      <c r="C22" s="1235">
        <f>SUM(C23:C27)</f>
        <v>58400</v>
      </c>
      <c r="D22" s="1242"/>
      <c r="E22" s="1237"/>
    </row>
    <row r="23" spans="1:5" ht="15.75">
      <c r="A23" s="584" t="s">
        <v>90</v>
      </c>
      <c r="B23" s="585">
        <f>2800*8+2200*8</f>
        <v>40000</v>
      </c>
      <c r="C23" s="1236">
        <f>2800*8+2200*8</f>
        <v>40000</v>
      </c>
      <c r="D23" s="1246"/>
      <c r="E23" s="1247"/>
    </row>
    <row r="24" spans="1:5" ht="15.75">
      <c r="A24" s="506" t="s">
        <v>384</v>
      </c>
      <c r="B24" s="320">
        <v>4000</v>
      </c>
      <c r="C24" s="1232">
        <v>4000</v>
      </c>
      <c r="D24" s="1246"/>
      <c r="E24" s="1247"/>
    </row>
    <row r="25" spans="1:5" ht="15.75">
      <c r="A25" s="506" t="s">
        <v>385</v>
      </c>
      <c r="B25" s="320">
        <v>1000</v>
      </c>
      <c r="C25" s="1232">
        <v>1000</v>
      </c>
      <c r="D25" s="1246"/>
      <c r="E25" s="1247"/>
    </row>
    <row r="26" spans="1:5" ht="15.75">
      <c r="A26" s="506" t="s">
        <v>386</v>
      </c>
      <c r="B26" s="320">
        <v>3000</v>
      </c>
      <c r="C26" s="1232">
        <v>3000</v>
      </c>
      <c r="D26" s="1246"/>
      <c r="E26" s="1247"/>
    </row>
    <row r="27" spans="1:5" ht="15.75">
      <c r="A27" s="506" t="s">
        <v>435</v>
      </c>
      <c r="B27" s="320">
        <f>2600*4</f>
        <v>10400</v>
      </c>
      <c r="C27" s="1232">
        <f>2600*4</f>
        <v>10400</v>
      </c>
      <c r="D27" s="1246"/>
      <c r="E27" s="1247"/>
    </row>
    <row r="28" spans="1:5">
      <c r="D28" s="192"/>
      <c r="E28" s="4"/>
    </row>
    <row r="29" spans="1:5" ht="16.5" thickBot="1">
      <c r="A29" s="581"/>
      <c r="B29" s="579"/>
      <c r="C29" s="579"/>
      <c r="D29" s="1246"/>
      <c r="E29" s="1247"/>
    </row>
    <row r="30" spans="1:5" ht="16.5" thickBot="1">
      <c r="A30" s="580" t="s">
        <v>477</v>
      </c>
      <c r="B30" s="578">
        <f>SUM(B31:B33)</f>
        <v>18285</v>
      </c>
      <c r="C30" s="1237">
        <f>SUM(C31:C33)</f>
        <v>18285</v>
      </c>
      <c r="D30" s="1242"/>
      <c r="E30" s="1237"/>
    </row>
    <row r="31" spans="1:5" ht="15.75">
      <c r="A31" s="572" t="s">
        <v>284</v>
      </c>
      <c r="B31" s="573">
        <v>10228</v>
      </c>
      <c r="C31" s="1238">
        <v>10228</v>
      </c>
      <c r="D31" s="1246"/>
      <c r="E31" s="1247"/>
    </row>
    <row r="32" spans="1:5" ht="15.75">
      <c r="A32" s="574" t="s">
        <v>285</v>
      </c>
      <c r="B32" s="320">
        <v>3057</v>
      </c>
      <c r="C32" s="1232">
        <v>3057</v>
      </c>
      <c r="D32" s="1246"/>
      <c r="E32" s="1247"/>
    </row>
    <row r="33" spans="1:5" ht="16.5" thickBot="1">
      <c r="A33" s="575" t="s">
        <v>286</v>
      </c>
      <c r="B33" s="576">
        <v>5000</v>
      </c>
      <c r="C33" s="1239">
        <v>5000</v>
      </c>
      <c r="D33" s="1248"/>
      <c r="E33" s="32"/>
    </row>
    <row r="34" spans="1:5" ht="15.75">
      <c r="A34" s="4"/>
      <c r="B34" s="32"/>
    </row>
    <row r="35" spans="1:5" ht="15.75">
      <c r="A35" s="4"/>
      <c r="B35" s="32"/>
      <c r="D35" s="351"/>
    </row>
    <row r="36" spans="1:5" ht="15.75">
      <c r="A36" s="4"/>
      <c r="B36" s="15"/>
    </row>
    <row r="37" spans="1:5" ht="15.75">
      <c r="A37" s="4"/>
      <c r="B37" s="15"/>
    </row>
    <row r="38" spans="1:5" ht="15.75">
      <c r="A38" s="4"/>
      <c r="B38" s="15"/>
    </row>
    <row r="39" spans="1:5" ht="15.75">
      <c r="B39" s="15"/>
    </row>
    <row r="40" spans="1:5" ht="15.75">
      <c r="B40" s="15"/>
    </row>
    <row r="41" spans="1:5" ht="15.75">
      <c r="B41" s="15"/>
    </row>
    <row r="42" spans="1:5" ht="15.75">
      <c r="B42" s="15"/>
    </row>
    <row r="43" spans="1:5" ht="15.75">
      <c r="B43" s="15"/>
    </row>
    <row r="44" spans="1:5" ht="15.75">
      <c r="B44" s="15"/>
    </row>
    <row r="45" spans="1:5" ht="15.75">
      <c r="B45" s="15"/>
    </row>
    <row r="46" spans="1:5" ht="15.75">
      <c r="B46" s="15"/>
    </row>
    <row r="47" spans="1:5" ht="15.75">
      <c r="B47" s="15"/>
    </row>
    <row r="48" spans="1:5" ht="15.75">
      <c r="B48" s="15"/>
    </row>
    <row r="49" spans="2:2" ht="15.75">
      <c r="B49" s="15"/>
    </row>
    <row r="50" spans="2:2" ht="15.75">
      <c r="B50" s="15"/>
    </row>
    <row r="51" spans="2:2" ht="15.75">
      <c r="B51" s="15"/>
    </row>
    <row r="52" spans="2:2" ht="15.75">
      <c r="B52" s="15"/>
    </row>
    <row r="53" spans="2:2" ht="15.75">
      <c r="B53" s="15"/>
    </row>
    <row r="54" spans="2:2" ht="15.75">
      <c r="B54" s="15"/>
    </row>
    <row r="55" spans="2:2" ht="15.75">
      <c r="B55" s="15"/>
    </row>
    <row r="56" spans="2:2" ht="15.75">
      <c r="B56" s="15"/>
    </row>
    <row r="57" spans="2:2" ht="15.75">
      <c r="B57" s="15"/>
    </row>
    <row r="58" spans="2:2" ht="15.75">
      <c r="B58" s="15"/>
    </row>
    <row r="59" spans="2:2" ht="15.75">
      <c r="B59" s="15"/>
    </row>
    <row r="60" spans="2:2" ht="15.75">
      <c r="B60" s="15"/>
    </row>
    <row r="61" spans="2:2" ht="15.75">
      <c r="B61" s="15"/>
    </row>
    <row r="62" spans="2:2" ht="15.75">
      <c r="B62" s="15"/>
    </row>
    <row r="63" spans="2:2" ht="15.75">
      <c r="B63" s="15"/>
    </row>
    <row r="64" spans="2:2" ht="15.75">
      <c r="B64" s="15"/>
    </row>
    <row r="65" spans="2:2" ht="15.75">
      <c r="B65" s="15"/>
    </row>
    <row r="66" spans="2:2" ht="15.75">
      <c r="B66" s="15"/>
    </row>
    <row r="67" spans="2:2" ht="15.75">
      <c r="B67" s="15"/>
    </row>
    <row r="68" spans="2:2" ht="15.75">
      <c r="B68" s="15"/>
    </row>
    <row r="69" spans="2:2" ht="15.75">
      <c r="B69" s="15"/>
    </row>
    <row r="70" spans="2:2" ht="15.75">
      <c r="B70" s="15"/>
    </row>
    <row r="71" spans="2:2" ht="15.75">
      <c r="B71" s="15"/>
    </row>
    <row r="72" spans="2:2" ht="15.75">
      <c r="B72" s="15"/>
    </row>
    <row r="73" spans="2:2" ht="15.75">
      <c r="B73" s="15"/>
    </row>
    <row r="74" spans="2:2" ht="15.75">
      <c r="B74" s="15"/>
    </row>
    <row r="75" spans="2:2" ht="15.75">
      <c r="B75" s="15"/>
    </row>
    <row r="76" spans="2:2" ht="15.75">
      <c r="B76" s="15"/>
    </row>
    <row r="77" spans="2:2" ht="15.75">
      <c r="B77" s="15"/>
    </row>
    <row r="78" spans="2:2" ht="15.75">
      <c r="B78" s="15"/>
    </row>
    <row r="79" spans="2:2" ht="15.75">
      <c r="B79" s="15"/>
    </row>
    <row r="80" spans="2:2" ht="15.75">
      <c r="B80" s="15"/>
    </row>
    <row r="81" spans="2:2" ht="15.75">
      <c r="B81" s="15"/>
    </row>
    <row r="82" spans="2:2" ht="15.75">
      <c r="B82" s="15"/>
    </row>
    <row r="83" spans="2:2" ht="15.75">
      <c r="B83" s="15"/>
    </row>
    <row r="84" spans="2:2" ht="15.75">
      <c r="B84" s="15"/>
    </row>
    <row r="85" spans="2:2" ht="15.75">
      <c r="B85" s="15"/>
    </row>
    <row r="86" spans="2:2" ht="15.75">
      <c r="B86" s="15"/>
    </row>
    <row r="87" spans="2:2" ht="15.75">
      <c r="B87" s="15"/>
    </row>
    <row r="88" spans="2:2" ht="15.75">
      <c r="B88" s="15"/>
    </row>
    <row r="89" spans="2:2" ht="15.75">
      <c r="B89" s="15"/>
    </row>
    <row r="90" spans="2:2" ht="15.75">
      <c r="B90" s="15"/>
    </row>
    <row r="91" spans="2:2" ht="15.75">
      <c r="B91" s="15"/>
    </row>
    <row r="92" spans="2:2" ht="15.75">
      <c r="B92" s="15"/>
    </row>
    <row r="93" spans="2:2" ht="15.75">
      <c r="B93" s="15"/>
    </row>
    <row r="94" spans="2:2" ht="15.75">
      <c r="B94" s="15"/>
    </row>
    <row r="95" spans="2:2" ht="15.75">
      <c r="B95" s="15"/>
    </row>
    <row r="96" spans="2:2" ht="15.75">
      <c r="B96" s="15"/>
    </row>
    <row r="97" spans="2:2" ht="15.75">
      <c r="B97" s="15"/>
    </row>
    <row r="98" spans="2:2" ht="15.75">
      <c r="B98" s="15"/>
    </row>
    <row r="99" spans="2:2" ht="15.75">
      <c r="B99" s="15"/>
    </row>
    <row r="100" spans="2:2" ht="15.75">
      <c r="B100" s="15"/>
    </row>
    <row r="101" spans="2:2" ht="15.75">
      <c r="B101" s="15"/>
    </row>
    <row r="102" spans="2:2" ht="15.75">
      <c r="B102" s="15"/>
    </row>
    <row r="103" spans="2:2" ht="15.75">
      <c r="B103" s="15"/>
    </row>
    <row r="104" spans="2:2" ht="15.75">
      <c r="B104" s="15"/>
    </row>
    <row r="105" spans="2:2" ht="15.75">
      <c r="B105" s="15"/>
    </row>
    <row r="106" spans="2:2" ht="15.75">
      <c r="B106" s="15"/>
    </row>
    <row r="107" spans="2:2" ht="15.75">
      <c r="B107" s="15"/>
    </row>
    <row r="108" spans="2:2" ht="15.75">
      <c r="B108" s="15"/>
    </row>
    <row r="109" spans="2:2" ht="15.75">
      <c r="B109" s="15"/>
    </row>
    <row r="110" spans="2:2" ht="15.75">
      <c r="B110" s="15"/>
    </row>
    <row r="111" spans="2:2" ht="15.75">
      <c r="B111" s="15"/>
    </row>
    <row r="112" spans="2:2" ht="15.75">
      <c r="B112" s="15"/>
    </row>
    <row r="113" spans="2:2" ht="15.75">
      <c r="B113" s="15"/>
    </row>
    <row r="114" spans="2:2" ht="15.75">
      <c r="B114" s="15"/>
    </row>
    <row r="115" spans="2:2" ht="15.75">
      <c r="B115" s="15"/>
    </row>
    <row r="116" spans="2:2" ht="15.75">
      <c r="B116" s="15"/>
    </row>
    <row r="117" spans="2:2" ht="15.75">
      <c r="B117" s="15"/>
    </row>
    <row r="118" spans="2:2" ht="15.75">
      <c r="B118" s="15"/>
    </row>
    <row r="119" spans="2:2" ht="15.75">
      <c r="B119" s="15"/>
    </row>
    <row r="120" spans="2:2" ht="15.75">
      <c r="B120" s="15"/>
    </row>
    <row r="121" spans="2:2" ht="15.75">
      <c r="B121" s="15"/>
    </row>
    <row r="122" spans="2:2" ht="15.75">
      <c r="B122" s="15"/>
    </row>
    <row r="123" spans="2:2" ht="15.75">
      <c r="B123" s="15"/>
    </row>
    <row r="124" spans="2:2" ht="15.75">
      <c r="B124" s="15"/>
    </row>
    <row r="125" spans="2:2" ht="15.75">
      <c r="B125" s="15"/>
    </row>
    <row r="126" spans="2:2" ht="15.75">
      <c r="B126" s="15"/>
    </row>
    <row r="127" spans="2:2" ht="15.75">
      <c r="B127" s="15"/>
    </row>
    <row r="128" spans="2:2" ht="15.75">
      <c r="B128" s="15"/>
    </row>
    <row r="129" spans="2:2" ht="15.75">
      <c r="B129" s="15"/>
    </row>
    <row r="130" spans="2:2" ht="15.75">
      <c r="B130" s="15"/>
    </row>
    <row r="131" spans="2:2" ht="15.75">
      <c r="B131" s="15"/>
    </row>
    <row r="132" spans="2:2" ht="15.75">
      <c r="B132" s="15"/>
    </row>
    <row r="133" spans="2:2" ht="15.75">
      <c r="B133" s="15"/>
    </row>
    <row r="134" spans="2:2" ht="15.75">
      <c r="B134" s="15"/>
    </row>
    <row r="135" spans="2:2" ht="15.75">
      <c r="B135" s="15"/>
    </row>
    <row r="136" spans="2:2" ht="15.75">
      <c r="B136" s="15"/>
    </row>
    <row r="137" spans="2:2" ht="15.75">
      <c r="B137" s="15"/>
    </row>
    <row r="138" spans="2:2" ht="15.75">
      <c r="B138" s="15"/>
    </row>
    <row r="139" spans="2:2" ht="15.75">
      <c r="B139" s="15"/>
    </row>
    <row r="140" spans="2:2" ht="15.75">
      <c r="B140" s="15"/>
    </row>
    <row r="141" spans="2:2" ht="15.75">
      <c r="B141" s="15"/>
    </row>
    <row r="142" spans="2:2" ht="15.75">
      <c r="B142" s="15"/>
    </row>
    <row r="143" spans="2:2" ht="15.75">
      <c r="B143" s="15"/>
    </row>
    <row r="144" spans="2:2" ht="15.75">
      <c r="B144" s="15"/>
    </row>
    <row r="145" spans="2:2" ht="15.75">
      <c r="B145" s="15"/>
    </row>
    <row r="146" spans="2:2" ht="15.75">
      <c r="B146" s="15"/>
    </row>
    <row r="147" spans="2:2" ht="15.75">
      <c r="B147" s="15"/>
    </row>
    <row r="148" spans="2:2" ht="15.75">
      <c r="B148" s="15"/>
    </row>
    <row r="149" spans="2:2" ht="15.75">
      <c r="B149" s="15"/>
    </row>
    <row r="150" spans="2:2" ht="15.75">
      <c r="B150" s="15"/>
    </row>
    <row r="151" spans="2:2" ht="15.75">
      <c r="B151" s="15"/>
    </row>
    <row r="152" spans="2:2" ht="15.75">
      <c r="B152" s="15"/>
    </row>
    <row r="153" spans="2:2" ht="15.75">
      <c r="B153" s="15"/>
    </row>
    <row r="154" spans="2:2" ht="15.75">
      <c r="B154" s="15"/>
    </row>
    <row r="155" spans="2:2" ht="15.75">
      <c r="B155" s="15"/>
    </row>
    <row r="156" spans="2:2" ht="15.75">
      <c r="B156" s="15"/>
    </row>
    <row r="157" spans="2:2" ht="15.75">
      <c r="B157" s="15"/>
    </row>
    <row r="158" spans="2:2" ht="15.75">
      <c r="B158" s="15"/>
    </row>
    <row r="159" spans="2:2" ht="15.75">
      <c r="B159" s="15"/>
    </row>
    <row r="160" spans="2:2" ht="15.75">
      <c r="B160" s="15"/>
    </row>
    <row r="161" spans="2:2" ht="15.75">
      <c r="B161" s="15"/>
    </row>
    <row r="162" spans="2:2" ht="15.75">
      <c r="B162" s="15"/>
    </row>
    <row r="163" spans="2:2" ht="15.75">
      <c r="B163" s="15"/>
    </row>
    <row r="164" spans="2:2" ht="15.75">
      <c r="B164" s="15"/>
    </row>
    <row r="165" spans="2:2" ht="15.75">
      <c r="B165" s="15"/>
    </row>
    <row r="166" spans="2:2" ht="15.75">
      <c r="B166" s="15"/>
    </row>
    <row r="167" spans="2:2" ht="15.75">
      <c r="B167" s="15"/>
    </row>
    <row r="168" spans="2:2" ht="15.75">
      <c r="B168" s="15"/>
    </row>
    <row r="169" spans="2:2" ht="15.75">
      <c r="B169" s="15"/>
    </row>
    <row r="170" spans="2:2" ht="15.75">
      <c r="B170" s="15"/>
    </row>
    <row r="171" spans="2:2" ht="15.75">
      <c r="B171" s="15"/>
    </row>
    <row r="172" spans="2:2" ht="15.75">
      <c r="B172" s="15"/>
    </row>
    <row r="173" spans="2:2" ht="15.75">
      <c r="B173" s="15"/>
    </row>
    <row r="174" spans="2:2" ht="15.75">
      <c r="B174" s="15"/>
    </row>
    <row r="175" spans="2:2" ht="15.75">
      <c r="B175" s="15"/>
    </row>
    <row r="176" spans="2:2" ht="15.75">
      <c r="B176" s="15"/>
    </row>
    <row r="177" spans="2:2" ht="15.75">
      <c r="B177" s="15"/>
    </row>
    <row r="178" spans="2:2" ht="15.75">
      <c r="B178" s="15"/>
    </row>
    <row r="179" spans="2:2" ht="15.75">
      <c r="B179" s="15"/>
    </row>
    <row r="180" spans="2:2" ht="15.75">
      <c r="B180" s="15"/>
    </row>
    <row r="181" spans="2:2" ht="15.75">
      <c r="B181" s="15"/>
    </row>
    <row r="182" spans="2:2" ht="15.75">
      <c r="B182" s="15"/>
    </row>
    <row r="183" spans="2:2" ht="15.75">
      <c r="B183" s="15"/>
    </row>
    <row r="184" spans="2:2" ht="15.75">
      <c r="B184" s="15"/>
    </row>
    <row r="185" spans="2:2" ht="15.75">
      <c r="B185" s="15"/>
    </row>
    <row r="186" spans="2:2" ht="15.75">
      <c r="B186" s="15"/>
    </row>
    <row r="187" spans="2:2" ht="15.75">
      <c r="B187" s="15"/>
    </row>
    <row r="188" spans="2:2" ht="15.75">
      <c r="B188" s="15"/>
    </row>
    <row r="189" spans="2:2" ht="15.75">
      <c r="B189" s="15"/>
    </row>
    <row r="190" spans="2:2" ht="15.75">
      <c r="B190" s="15"/>
    </row>
    <row r="191" spans="2:2" ht="15.75">
      <c r="B191" s="15"/>
    </row>
    <row r="192" spans="2:2" ht="15.75">
      <c r="B192" s="15"/>
    </row>
    <row r="193" spans="2:2" ht="15.75">
      <c r="B193" s="15"/>
    </row>
    <row r="194" spans="2:2" ht="15.75">
      <c r="B194" s="15"/>
    </row>
    <row r="195" spans="2:2" ht="15.75">
      <c r="B195" s="15"/>
    </row>
    <row r="196" spans="2:2" ht="15.75">
      <c r="B196" s="15"/>
    </row>
    <row r="197" spans="2:2" ht="15.75">
      <c r="B197" s="15"/>
    </row>
    <row r="198" spans="2:2" ht="15.75">
      <c r="B198" s="15"/>
    </row>
    <row r="199" spans="2:2" ht="15.75">
      <c r="B199" s="15"/>
    </row>
    <row r="200" spans="2:2" ht="15.75">
      <c r="B200" s="15"/>
    </row>
    <row r="201" spans="2:2" ht="15.75">
      <c r="B201" s="15"/>
    </row>
    <row r="202" spans="2:2" ht="15.75">
      <c r="B202" s="15"/>
    </row>
    <row r="203" spans="2:2" ht="15.75">
      <c r="B203" s="15"/>
    </row>
    <row r="204" spans="2:2" ht="15.75">
      <c r="B204" s="15"/>
    </row>
    <row r="205" spans="2:2" ht="15.75">
      <c r="B205" s="15"/>
    </row>
    <row r="206" spans="2:2" ht="15.75">
      <c r="B206" s="15"/>
    </row>
    <row r="207" spans="2:2" ht="15.75">
      <c r="B207" s="15"/>
    </row>
    <row r="208" spans="2:2" ht="15.75">
      <c r="B208" s="15"/>
    </row>
    <row r="209" spans="2:2" ht="15.75">
      <c r="B209" s="15"/>
    </row>
    <row r="210" spans="2:2" ht="15.75">
      <c r="B210" s="15"/>
    </row>
    <row r="211" spans="2:2" ht="15.75">
      <c r="B211" s="15"/>
    </row>
    <row r="212" spans="2:2" ht="15.75">
      <c r="B212" s="15"/>
    </row>
    <row r="213" spans="2:2" ht="15.75">
      <c r="B213" s="15"/>
    </row>
    <row r="214" spans="2:2" ht="15.75">
      <c r="B214" s="15"/>
    </row>
    <row r="215" spans="2:2" ht="15.75">
      <c r="B215" s="15"/>
    </row>
    <row r="216" spans="2:2" ht="15.75">
      <c r="B216" s="15"/>
    </row>
    <row r="217" spans="2:2" ht="15.75">
      <c r="B217" s="15"/>
    </row>
    <row r="218" spans="2:2" ht="15.75">
      <c r="B218" s="15"/>
    </row>
    <row r="219" spans="2:2" ht="15.75">
      <c r="B219" s="15"/>
    </row>
    <row r="220" spans="2:2" ht="15.75">
      <c r="B220" s="15"/>
    </row>
    <row r="221" spans="2:2" ht="15.75">
      <c r="B221" s="15"/>
    </row>
    <row r="222" spans="2:2" ht="15.75">
      <c r="B222" s="15"/>
    </row>
    <row r="223" spans="2:2" ht="15.75">
      <c r="B223" s="15"/>
    </row>
    <row r="224" spans="2:2" ht="15.75">
      <c r="B224" s="15"/>
    </row>
    <row r="225" spans="2:2" ht="15.75">
      <c r="B225" s="15"/>
    </row>
    <row r="226" spans="2:2" ht="15.75">
      <c r="B226" s="15"/>
    </row>
    <row r="227" spans="2:2" ht="15.75">
      <c r="B227" s="15"/>
    </row>
    <row r="228" spans="2:2" ht="15.75">
      <c r="B228" s="15"/>
    </row>
    <row r="229" spans="2:2" ht="15.75">
      <c r="B229" s="15"/>
    </row>
    <row r="230" spans="2:2" ht="15.75">
      <c r="B230" s="15"/>
    </row>
    <row r="231" spans="2:2" ht="15.75">
      <c r="B231" s="15"/>
    </row>
    <row r="232" spans="2:2" ht="15.75">
      <c r="B232" s="15"/>
    </row>
    <row r="233" spans="2:2" ht="15.75">
      <c r="B233" s="15"/>
    </row>
    <row r="234" spans="2:2" ht="15.75">
      <c r="B234" s="15"/>
    </row>
    <row r="235" spans="2:2" ht="15.75">
      <c r="B235" s="15"/>
    </row>
    <row r="236" spans="2:2" ht="15.75">
      <c r="B236" s="15"/>
    </row>
    <row r="237" spans="2:2" ht="15.75">
      <c r="B237" s="15"/>
    </row>
    <row r="238" spans="2:2" ht="15.75">
      <c r="B238" s="15"/>
    </row>
    <row r="239" spans="2:2" ht="15.75">
      <c r="B239" s="15"/>
    </row>
    <row r="240" spans="2:2" ht="15.75">
      <c r="B240" s="15"/>
    </row>
    <row r="241" spans="2:2" ht="15.75">
      <c r="B241" s="15"/>
    </row>
    <row r="242" spans="2:2" ht="15.75">
      <c r="B242" s="15"/>
    </row>
    <row r="243" spans="2:2" ht="15.75">
      <c r="B243" s="15"/>
    </row>
    <row r="244" spans="2:2" ht="15.75">
      <c r="B244" s="15"/>
    </row>
    <row r="245" spans="2:2" ht="15.75">
      <c r="B245" s="15"/>
    </row>
    <row r="246" spans="2:2" ht="15.75">
      <c r="B246" s="15"/>
    </row>
    <row r="247" spans="2:2" ht="15.75">
      <c r="B247" s="15"/>
    </row>
    <row r="248" spans="2:2" ht="15.75">
      <c r="B248" s="15"/>
    </row>
    <row r="249" spans="2:2" ht="15.75">
      <c r="B249" s="15"/>
    </row>
    <row r="250" spans="2:2" ht="15.75">
      <c r="B250" s="15"/>
    </row>
    <row r="251" spans="2:2" ht="15.75">
      <c r="B251" s="15"/>
    </row>
    <row r="252" spans="2:2" ht="15.75">
      <c r="B252" s="15"/>
    </row>
    <row r="253" spans="2:2" ht="15.75">
      <c r="B253" s="15"/>
    </row>
    <row r="254" spans="2:2" ht="15.75">
      <c r="B254" s="15"/>
    </row>
    <row r="255" spans="2:2" ht="15.75">
      <c r="B255" s="15"/>
    </row>
    <row r="256" spans="2:2" ht="15.75">
      <c r="B256" s="15"/>
    </row>
    <row r="257" spans="2:2" ht="15.75">
      <c r="B257" s="15"/>
    </row>
    <row r="258" spans="2:2" ht="15.75">
      <c r="B258" s="15"/>
    </row>
    <row r="259" spans="2:2" ht="15.75">
      <c r="B259" s="15"/>
    </row>
    <row r="260" spans="2:2" ht="15.75">
      <c r="B260" s="15"/>
    </row>
    <row r="261" spans="2:2" ht="15.75">
      <c r="B261" s="15"/>
    </row>
    <row r="262" spans="2:2" ht="15.75">
      <c r="B262" s="15"/>
    </row>
    <row r="263" spans="2:2" ht="15.75">
      <c r="B263" s="15"/>
    </row>
    <row r="264" spans="2:2" ht="15.75">
      <c r="B264" s="15"/>
    </row>
    <row r="265" spans="2:2" ht="15.75">
      <c r="B265" s="15"/>
    </row>
    <row r="266" spans="2:2" ht="15.75">
      <c r="B266" s="15"/>
    </row>
    <row r="267" spans="2:2" ht="15.75">
      <c r="B267" s="15"/>
    </row>
    <row r="268" spans="2:2" ht="15.75">
      <c r="B268" s="15"/>
    </row>
    <row r="269" spans="2:2" ht="15.75">
      <c r="B269" s="15"/>
    </row>
    <row r="270" spans="2:2" ht="15.75">
      <c r="B270" s="15"/>
    </row>
    <row r="271" spans="2:2" ht="15.75">
      <c r="B271" s="15"/>
    </row>
    <row r="272" spans="2:2" ht="15.75">
      <c r="B272" s="15"/>
    </row>
    <row r="273" spans="2:2" ht="15.75">
      <c r="B273" s="15"/>
    </row>
    <row r="274" spans="2:2" ht="15.75">
      <c r="B274" s="15"/>
    </row>
    <row r="275" spans="2:2" ht="15.75">
      <c r="B275" s="15"/>
    </row>
    <row r="276" spans="2:2" ht="15.75">
      <c r="B276" s="15"/>
    </row>
    <row r="277" spans="2:2" ht="15.75">
      <c r="B277" s="15"/>
    </row>
    <row r="278" spans="2:2" ht="15.75">
      <c r="B278" s="15"/>
    </row>
    <row r="279" spans="2:2" ht="15.75">
      <c r="B279" s="15"/>
    </row>
    <row r="280" spans="2:2" ht="15.75">
      <c r="B280" s="15"/>
    </row>
    <row r="281" spans="2:2" ht="15.75">
      <c r="B281" s="15"/>
    </row>
    <row r="282" spans="2:2" ht="15.75">
      <c r="B282" s="15"/>
    </row>
    <row r="283" spans="2:2" ht="15.75">
      <c r="B283" s="15"/>
    </row>
    <row r="284" spans="2:2" ht="15.75">
      <c r="B284" s="15"/>
    </row>
    <row r="285" spans="2:2" ht="15.75">
      <c r="B285" s="15"/>
    </row>
    <row r="286" spans="2:2" ht="15.75">
      <c r="B286" s="15"/>
    </row>
    <row r="287" spans="2:2" ht="15.75">
      <c r="B287" s="15"/>
    </row>
    <row r="288" spans="2:2" ht="15.75">
      <c r="B288" s="15"/>
    </row>
    <row r="289" spans="2:2" ht="15.75">
      <c r="B289" s="15"/>
    </row>
    <row r="290" spans="2:2" ht="15.75">
      <c r="B290" s="15"/>
    </row>
    <row r="291" spans="2:2" ht="15.75">
      <c r="B291" s="15"/>
    </row>
    <row r="292" spans="2:2" ht="15.75">
      <c r="B292" s="15"/>
    </row>
    <row r="293" spans="2:2" ht="15.75">
      <c r="B293" s="15"/>
    </row>
    <row r="294" spans="2:2" ht="15.75">
      <c r="B294" s="15"/>
    </row>
    <row r="295" spans="2:2" ht="15.75">
      <c r="B295" s="15"/>
    </row>
    <row r="296" spans="2:2" ht="15.75">
      <c r="B296" s="15"/>
    </row>
    <row r="297" spans="2:2" ht="15.75">
      <c r="B297" s="15"/>
    </row>
    <row r="298" spans="2:2" ht="15.75">
      <c r="B298" s="15"/>
    </row>
    <row r="299" spans="2:2" ht="15.75">
      <c r="B299" s="15"/>
    </row>
    <row r="300" spans="2:2" ht="15.75">
      <c r="B300" s="15"/>
    </row>
    <row r="301" spans="2:2" ht="15.75">
      <c r="B301" s="15"/>
    </row>
    <row r="302" spans="2:2" ht="15.75">
      <c r="B302" s="15"/>
    </row>
    <row r="303" spans="2:2" ht="15.75">
      <c r="B303" s="15"/>
    </row>
    <row r="304" spans="2:2" ht="15.75">
      <c r="B304" s="15"/>
    </row>
    <row r="305" spans="2:2" ht="15.75">
      <c r="B305" s="15"/>
    </row>
    <row r="306" spans="2:2" ht="15.75">
      <c r="B306" s="15"/>
    </row>
    <row r="307" spans="2:2" ht="15.75">
      <c r="B307" s="15"/>
    </row>
    <row r="308" spans="2:2" ht="15.75">
      <c r="B308" s="15"/>
    </row>
    <row r="309" spans="2:2" ht="15.75">
      <c r="B309" s="15"/>
    </row>
    <row r="310" spans="2:2" ht="15.75">
      <c r="B310" s="15"/>
    </row>
    <row r="311" spans="2:2" ht="15.75">
      <c r="B311" s="15"/>
    </row>
    <row r="312" spans="2:2" ht="15.75">
      <c r="B312" s="15"/>
    </row>
    <row r="313" spans="2:2" ht="15.75">
      <c r="B313" s="15"/>
    </row>
    <row r="314" spans="2:2" ht="15.75">
      <c r="B314" s="15"/>
    </row>
    <row r="315" spans="2:2" ht="15.75">
      <c r="B315" s="15"/>
    </row>
    <row r="316" spans="2:2" ht="15.75">
      <c r="B316" s="15"/>
    </row>
    <row r="317" spans="2:2" ht="15.75">
      <c r="B317" s="15"/>
    </row>
    <row r="318" spans="2:2" ht="15.75">
      <c r="B318" s="15"/>
    </row>
    <row r="319" spans="2:2" ht="15.75">
      <c r="B319" s="15"/>
    </row>
    <row r="320" spans="2:2" ht="15.75">
      <c r="B320" s="15"/>
    </row>
    <row r="321" spans="2:2" ht="15.75">
      <c r="B321" s="15"/>
    </row>
    <row r="322" spans="2:2" ht="15.75">
      <c r="B322" s="15"/>
    </row>
    <row r="323" spans="2:2" ht="15.75">
      <c r="B323" s="15"/>
    </row>
    <row r="324" spans="2:2" ht="15.75">
      <c r="B324" s="15"/>
    </row>
    <row r="325" spans="2:2" ht="15.75">
      <c r="B325" s="15"/>
    </row>
    <row r="326" spans="2:2" ht="15.75">
      <c r="B326" s="15"/>
    </row>
    <row r="327" spans="2:2" ht="15.75">
      <c r="B327" s="15"/>
    </row>
    <row r="328" spans="2:2" ht="15.75">
      <c r="B328" s="15"/>
    </row>
    <row r="329" spans="2:2" ht="15.75">
      <c r="B329" s="15"/>
    </row>
    <row r="330" spans="2:2" ht="15.75">
      <c r="B330" s="15"/>
    </row>
    <row r="331" spans="2:2" ht="15.75">
      <c r="B331" s="15"/>
    </row>
    <row r="332" spans="2:2" ht="15.75">
      <c r="B332" s="15"/>
    </row>
    <row r="333" spans="2:2" ht="15.75">
      <c r="B333" s="15"/>
    </row>
    <row r="334" spans="2:2" ht="15.75">
      <c r="B334" s="15"/>
    </row>
    <row r="335" spans="2:2" ht="15.75">
      <c r="B335" s="15"/>
    </row>
    <row r="336" spans="2:2" ht="15.75">
      <c r="B336" s="15"/>
    </row>
    <row r="337" spans="2:2" ht="15.75">
      <c r="B337" s="15"/>
    </row>
    <row r="338" spans="2:2" ht="15.75">
      <c r="B338" s="15"/>
    </row>
    <row r="339" spans="2:2" ht="15.75">
      <c r="B339" s="15"/>
    </row>
    <row r="340" spans="2:2" ht="15.75">
      <c r="B340" s="15"/>
    </row>
    <row r="341" spans="2:2" ht="15.75">
      <c r="B341" s="15"/>
    </row>
    <row r="342" spans="2:2" ht="15.75">
      <c r="B342" s="15"/>
    </row>
    <row r="343" spans="2:2" ht="15.75">
      <c r="B343" s="15"/>
    </row>
    <row r="344" spans="2:2" ht="15.75">
      <c r="B344" s="15"/>
    </row>
    <row r="345" spans="2:2" ht="15.75">
      <c r="B345" s="15"/>
    </row>
    <row r="346" spans="2:2" ht="15.75">
      <c r="B346" s="15"/>
    </row>
    <row r="347" spans="2:2" ht="15.75">
      <c r="B347" s="15"/>
    </row>
    <row r="348" spans="2:2" ht="15.75">
      <c r="B348" s="15"/>
    </row>
    <row r="349" spans="2:2" ht="15.75">
      <c r="B349" s="15"/>
    </row>
    <row r="350" spans="2:2" ht="15.75">
      <c r="B350" s="15"/>
    </row>
    <row r="351" spans="2:2" ht="15.75">
      <c r="B351" s="15"/>
    </row>
    <row r="352" spans="2:2" ht="15.75">
      <c r="B352" s="15"/>
    </row>
    <row r="353" spans="2:2" ht="15.75">
      <c r="B353" s="15"/>
    </row>
    <row r="354" spans="2:2" ht="15.75">
      <c r="B354" s="15"/>
    </row>
    <row r="355" spans="2:2" ht="15.75">
      <c r="B355" s="15"/>
    </row>
    <row r="356" spans="2:2" ht="15.75">
      <c r="B356" s="15"/>
    </row>
    <row r="357" spans="2:2" ht="15.75">
      <c r="B357" s="15"/>
    </row>
    <row r="358" spans="2:2" ht="15.75">
      <c r="B358" s="15"/>
    </row>
    <row r="359" spans="2:2" ht="15.75">
      <c r="B359" s="15"/>
    </row>
    <row r="360" spans="2:2" ht="15.75">
      <c r="B360" s="15"/>
    </row>
    <row r="361" spans="2:2" ht="15.75">
      <c r="B361" s="15"/>
    </row>
    <row r="362" spans="2:2" ht="15.75">
      <c r="B362" s="15"/>
    </row>
    <row r="363" spans="2:2" ht="15.75">
      <c r="B363" s="15"/>
    </row>
    <row r="364" spans="2:2" ht="15.75">
      <c r="B364" s="15"/>
    </row>
    <row r="365" spans="2:2" ht="15.75">
      <c r="B365" s="15"/>
    </row>
    <row r="366" spans="2:2" ht="15.75">
      <c r="B366" s="15"/>
    </row>
    <row r="367" spans="2:2" ht="15.75">
      <c r="B367" s="15"/>
    </row>
    <row r="368" spans="2:2" ht="15.75">
      <c r="B368" s="15"/>
    </row>
    <row r="369" spans="2:2" ht="15.75">
      <c r="B369" s="15"/>
    </row>
    <row r="370" spans="2:2" ht="15.75">
      <c r="B370" s="15"/>
    </row>
    <row r="371" spans="2:2" ht="15.75">
      <c r="B371" s="15"/>
    </row>
    <row r="372" spans="2:2" ht="15.75">
      <c r="B372" s="15"/>
    </row>
    <row r="373" spans="2:2" ht="15.75">
      <c r="B373" s="15"/>
    </row>
    <row r="374" spans="2:2" ht="15.75">
      <c r="B374" s="15"/>
    </row>
    <row r="375" spans="2:2" ht="15.75">
      <c r="B375" s="15"/>
    </row>
    <row r="376" spans="2:2" ht="15.75">
      <c r="B376" s="15"/>
    </row>
    <row r="377" spans="2:2" ht="15.75">
      <c r="B377" s="15"/>
    </row>
    <row r="378" spans="2:2" ht="15.75">
      <c r="B378" s="15"/>
    </row>
    <row r="379" spans="2:2" ht="15.75">
      <c r="B379" s="15"/>
    </row>
    <row r="380" spans="2:2" ht="15.75">
      <c r="B380" s="15"/>
    </row>
    <row r="381" spans="2:2" ht="15.75">
      <c r="B381" s="15"/>
    </row>
    <row r="382" spans="2:2" ht="15.75">
      <c r="B382" s="15"/>
    </row>
    <row r="383" spans="2:2" ht="15.75">
      <c r="B383" s="15"/>
    </row>
    <row r="384" spans="2:2" ht="15.75">
      <c r="B384" s="15"/>
    </row>
    <row r="385" spans="2:2" ht="15.75">
      <c r="B385" s="15"/>
    </row>
    <row r="386" spans="2:2" ht="15.75">
      <c r="B386" s="15"/>
    </row>
    <row r="387" spans="2:2" ht="15.75">
      <c r="B387" s="15"/>
    </row>
    <row r="388" spans="2:2" ht="15.75">
      <c r="B388" s="15"/>
    </row>
    <row r="389" spans="2:2" ht="15.75">
      <c r="B389" s="15"/>
    </row>
    <row r="390" spans="2:2" ht="15.75">
      <c r="B390" s="15"/>
    </row>
    <row r="391" spans="2:2" ht="15.75">
      <c r="B391" s="15"/>
    </row>
    <row r="392" spans="2:2" ht="15.75">
      <c r="B392" s="15"/>
    </row>
    <row r="393" spans="2:2" ht="15.75">
      <c r="B393" s="15"/>
    </row>
    <row r="394" spans="2:2" ht="15.75">
      <c r="B394" s="15"/>
    </row>
    <row r="395" spans="2:2" ht="15.75">
      <c r="B395" s="15"/>
    </row>
    <row r="396" spans="2:2" ht="15.75">
      <c r="B396" s="15"/>
    </row>
    <row r="397" spans="2:2" ht="15.75">
      <c r="B397" s="15"/>
    </row>
    <row r="398" spans="2:2" ht="15.75">
      <c r="B398" s="15"/>
    </row>
    <row r="399" spans="2:2" ht="15.75">
      <c r="B399" s="15"/>
    </row>
    <row r="400" spans="2:2" ht="15.75">
      <c r="B400" s="15"/>
    </row>
    <row r="401" spans="2:2" ht="15.75">
      <c r="B401" s="15"/>
    </row>
    <row r="402" spans="2:2" ht="15.75">
      <c r="B402" s="15"/>
    </row>
    <row r="403" spans="2:2" ht="15.75">
      <c r="B403" s="15"/>
    </row>
    <row r="404" spans="2:2" ht="15.75">
      <c r="B404" s="15"/>
    </row>
    <row r="405" spans="2:2" ht="15.75">
      <c r="B405" s="15"/>
    </row>
    <row r="406" spans="2:2" ht="15.75">
      <c r="B406" s="15"/>
    </row>
    <row r="407" spans="2:2" ht="15.75">
      <c r="B407" s="15"/>
    </row>
    <row r="408" spans="2:2" ht="15.75">
      <c r="B408" s="15"/>
    </row>
    <row r="409" spans="2:2" ht="15.75">
      <c r="B409" s="15"/>
    </row>
    <row r="410" spans="2:2" ht="15.75">
      <c r="B410" s="15"/>
    </row>
    <row r="411" spans="2:2" ht="15.75">
      <c r="B411" s="15"/>
    </row>
    <row r="412" spans="2:2" ht="15.75">
      <c r="B412" s="15"/>
    </row>
    <row r="413" spans="2:2" ht="15.75">
      <c r="B413" s="15"/>
    </row>
    <row r="414" spans="2:2" ht="15.75">
      <c r="B414" s="15"/>
    </row>
    <row r="415" spans="2:2" ht="15.75">
      <c r="B415" s="15"/>
    </row>
    <row r="416" spans="2:2" ht="15.75">
      <c r="B416" s="15"/>
    </row>
    <row r="417" spans="2:2" ht="15.75">
      <c r="B417" s="15"/>
    </row>
    <row r="418" spans="2:2" ht="15.75">
      <c r="B418" s="15"/>
    </row>
    <row r="419" spans="2:2" ht="15.75">
      <c r="B419" s="15"/>
    </row>
    <row r="420" spans="2:2" ht="15.75">
      <c r="B420" s="15"/>
    </row>
    <row r="421" spans="2:2" ht="15.75">
      <c r="B421" s="15"/>
    </row>
    <row r="422" spans="2:2" ht="15.75">
      <c r="B422" s="15"/>
    </row>
    <row r="423" spans="2:2" ht="15.75">
      <c r="B423" s="15"/>
    </row>
    <row r="424" spans="2:2" ht="15.75">
      <c r="B424" s="15"/>
    </row>
    <row r="425" spans="2:2" ht="15.75">
      <c r="B425" s="15"/>
    </row>
    <row r="426" spans="2:2" ht="15.75">
      <c r="B426" s="15"/>
    </row>
    <row r="427" spans="2:2" ht="15.75">
      <c r="B427" s="15"/>
    </row>
    <row r="428" spans="2:2" ht="15.75">
      <c r="B428" s="15"/>
    </row>
    <row r="429" spans="2:2" ht="15.75">
      <c r="B429" s="15"/>
    </row>
    <row r="430" spans="2:2" ht="15.75">
      <c r="B430" s="15"/>
    </row>
    <row r="431" spans="2:2" ht="15.75">
      <c r="B431" s="15"/>
    </row>
    <row r="432" spans="2:2" ht="15.75">
      <c r="B432" s="15"/>
    </row>
    <row r="433" spans="2:2" ht="15.75">
      <c r="B433" s="15"/>
    </row>
    <row r="434" spans="2:2" ht="15.75">
      <c r="B434" s="15"/>
    </row>
    <row r="435" spans="2:2" ht="15.75">
      <c r="B435" s="15"/>
    </row>
    <row r="436" spans="2:2" ht="15.75">
      <c r="B436" s="15"/>
    </row>
    <row r="437" spans="2:2" ht="15.75">
      <c r="B437" s="15"/>
    </row>
    <row r="438" spans="2:2" ht="15.75">
      <c r="B438" s="15"/>
    </row>
    <row r="439" spans="2:2" ht="15.75">
      <c r="B439" s="15"/>
    </row>
    <row r="440" spans="2:2" ht="15.75">
      <c r="B440" s="15"/>
    </row>
    <row r="441" spans="2:2" ht="15.75">
      <c r="B441" s="15"/>
    </row>
    <row r="442" spans="2:2" ht="15.75">
      <c r="B442" s="15"/>
    </row>
    <row r="443" spans="2:2" ht="15.75">
      <c r="B443" s="15"/>
    </row>
    <row r="444" spans="2:2" ht="15.75">
      <c r="B444" s="15"/>
    </row>
    <row r="445" spans="2:2" ht="15.75">
      <c r="B445" s="15"/>
    </row>
    <row r="446" spans="2:2" ht="15.75">
      <c r="B446" s="15"/>
    </row>
    <row r="447" spans="2:2" ht="15.75">
      <c r="B447" s="15"/>
    </row>
    <row r="448" spans="2:2" ht="15.75">
      <c r="B448" s="15"/>
    </row>
    <row r="449" spans="2:2" ht="15.75">
      <c r="B449" s="15"/>
    </row>
    <row r="450" spans="2:2" ht="15.75">
      <c r="B450" s="15"/>
    </row>
    <row r="451" spans="2:2" ht="15.75">
      <c r="B451" s="15"/>
    </row>
    <row r="452" spans="2:2" ht="15.75">
      <c r="B452" s="15"/>
    </row>
    <row r="453" spans="2:2" ht="15.75">
      <c r="B453" s="15"/>
    </row>
    <row r="454" spans="2:2" ht="15.75">
      <c r="B454" s="15"/>
    </row>
    <row r="455" spans="2:2" ht="15.75">
      <c r="B455" s="15"/>
    </row>
    <row r="456" spans="2:2" ht="15.75">
      <c r="B456" s="15"/>
    </row>
    <row r="457" spans="2:2" ht="15.75">
      <c r="B457" s="15"/>
    </row>
    <row r="458" spans="2:2" ht="15.75">
      <c r="B458" s="15"/>
    </row>
  </sheetData>
  <mergeCells count="1">
    <mergeCell ref="A1:B1"/>
  </mergeCells>
  <phoneticPr fontId="3" type="noConversion"/>
  <pageMargins left="0.9055118110236221" right="0" top="0.98425196850393704" bottom="0.98425196850393704" header="0.47244094488188981" footer="0.51181102362204722"/>
  <pageSetup paperSize="9" orientation="portrait" horizontalDpi="300" verticalDpi="300" r:id="rId1"/>
  <headerFooter alignWithMargins="0">
    <oddHeader>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Munka16"/>
  <dimension ref="A1:J24"/>
  <sheetViews>
    <sheetView workbookViewId="0">
      <selection activeCell="J19" sqref="A1:J19"/>
    </sheetView>
  </sheetViews>
  <sheetFormatPr defaultRowHeight="12.75"/>
  <cols>
    <col min="3" max="3" width="13.5703125" customWidth="1"/>
    <col min="4" max="4" width="11.140625" customWidth="1"/>
    <col min="5" max="5" width="4.7109375" customWidth="1"/>
    <col min="9" max="9" width="2.5703125" customWidth="1"/>
    <col min="10" max="10" width="9.28515625" customWidth="1"/>
  </cols>
  <sheetData>
    <row r="1" spans="1:10" ht="30.75" customHeight="1" thickBot="1">
      <c r="A1" s="1383" t="s">
        <v>169</v>
      </c>
      <c r="B1" s="1384"/>
      <c r="C1" s="1384"/>
      <c r="D1" s="1384"/>
      <c r="E1" s="1384"/>
      <c r="F1" s="1384"/>
      <c r="G1" s="1384"/>
      <c r="H1" s="1384"/>
      <c r="I1" s="1384"/>
      <c r="J1" s="1385"/>
    </row>
    <row r="2" spans="1:10" ht="0.75" customHeight="1">
      <c r="A2" s="232"/>
      <c r="B2" s="239"/>
      <c r="C2" s="233"/>
      <c r="D2" s="233"/>
      <c r="E2" s="233"/>
      <c r="F2" s="233"/>
      <c r="G2" s="233"/>
      <c r="H2" s="233"/>
      <c r="I2" s="233"/>
      <c r="J2" s="234"/>
    </row>
    <row r="3" spans="1:10" ht="1.5" customHeight="1">
      <c r="A3" s="232"/>
      <c r="B3" s="233"/>
      <c r="C3" s="233"/>
      <c r="D3" s="233"/>
      <c r="E3" s="233"/>
      <c r="F3" s="233"/>
      <c r="G3" s="233"/>
      <c r="H3" s="233"/>
      <c r="I3" s="233"/>
      <c r="J3" s="234"/>
    </row>
    <row r="4" spans="1:10" ht="1.5" customHeight="1">
      <c r="A4" s="232"/>
      <c r="B4" s="233"/>
      <c r="C4" s="233"/>
      <c r="D4" s="233"/>
      <c r="E4" s="233"/>
      <c r="F4" s="233"/>
      <c r="G4" s="233"/>
      <c r="H4" s="233"/>
      <c r="I4" s="233"/>
      <c r="J4" s="234"/>
    </row>
    <row r="5" spans="1:10" ht="1.5" customHeight="1">
      <c r="A5" s="232"/>
      <c r="B5" s="233"/>
      <c r="C5" s="233"/>
      <c r="D5" s="233"/>
      <c r="E5" s="233"/>
      <c r="F5" s="233"/>
      <c r="G5" s="233"/>
      <c r="H5" s="233"/>
      <c r="I5" s="233"/>
      <c r="J5" s="234"/>
    </row>
    <row r="6" spans="1:10" ht="1.5" customHeight="1">
      <c r="A6" s="232"/>
      <c r="B6" s="233"/>
      <c r="C6" s="233"/>
      <c r="D6" s="233"/>
      <c r="E6" s="233"/>
      <c r="F6" s="233"/>
      <c r="G6" s="233"/>
      <c r="H6" s="233"/>
      <c r="I6" s="233"/>
      <c r="J6" s="234"/>
    </row>
    <row r="7" spans="1:10" ht="13.5" thickBot="1">
      <c r="A7" s="232"/>
      <c r="B7" s="233"/>
      <c r="C7" s="233"/>
      <c r="D7" s="233"/>
      <c r="E7" s="233"/>
      <c r="F7" s="233"/>
      <c r="G7" s="233"/>
      <c r="H7" s="233"/>
      <c r="I7" s="233"/>
      <c r="J7" s="234"/>
    </row>
    <row r="8" spans="1:10" ht="23.25" customHeight="1">
      <c r="A8" s="1386" t="s">
        <v>420</v>
      </c>
      <c r="B8" s="1387"/>
      <c r="C8" s="1387"/>
      <c r="D8" s="1387"/>
      <c r="E8" s="1387"/>
      <c r="F8" s="1387"/>
      <c r="G8" s="1387"/>
      <c r="H8" s="1387"/>
      <c r="I8" s="1387"/>
      <c r="J8" s="1388"/>
    </row>
    <row r="9" spans="1:10">
      <c r="A9" s="232"/>
      <c r="B9" s="233"/>
      <c r="C9" s="233"/>
      <c r="D9" s="233"/>
      <c r="E9" s="233"/>
      <c r="F9" s="233"/>
      <c r="G9" s="233"/>
      <c r="H9" s="233"/>
      <c r="I9" s="233"/>
      <c r="J9" s="234"/>
    </row>
    <row r="10" spans="1:10">
      <c r="A10" s="235"/>
      <c r="B10" s="110" t="s">
        <v>79</v>
      </c>
      <c r="C10" s="109"/>
      <c r="D10" s="109"/>
      <c r="E10" s="233"/>
      <c r="F10" s="111"/>
      <c r="G10" s="110" t="s">
        <v>80</v>
      </c>
      <c r="H10" s="111"/>
      <c r="I10" s="111"/>
      <c r="J10" s="236"/>
    </row>
    <row r="11" spans="1:10">
      <c r="A11" s="1378" t="s">
        <v>81</v>
      </c>
      <c r="B11" s="1379"/>
      <c r="C11" s="1379"/>
      <c r="D11" s="321">
        <v>21920</v>
      </c>
      <c r="E11" s="233"/>
      <c r="F11" s="1380" t="s">
        <v>170</v>
      </c>
      <c r="G11" s="1379"/>
      <c r="H11" s="1379"/>
      <c r="I11" s="1379"/>
      <c r="J11" s="323">
        <v>21920</v>
      </c>
    </row>
    <row r="12" spans="1:10" ht="13.5" thickBot="1">
      <c r="A12" s="1381" t="s">
        <v>82</v>
      </c>
      <c r="B12" s="1382"/>
      <c r="C12" s="1382"/>
      <c r="D12" s="322">
        <v>5918</v>
      </c>
      <c r="E12" s="237"/>
      <c r="F12" s="396" t="s">
        <v>195</v>
      </c>
      <c r="G12" s="237"/>
      <c r="H12" s="237"/>
      <c r="I12" s="237"/>
      <c r="J12" s="238">
        <f>J11*0.27</f>
        <v>5918.4000000000005</v>
      </c>
    </row>
    <row r="13" spans="1:10">
      <c r="A13" s="398"/>
      <c r="B13" s="108"/>
      <c r="C13" s="108"/>
      <c r="D13" s="108"/>
      <c r="E13" s="108"/>
      <c r="F13" s="108"/>
      <c r="G13" s="108"/>
      <c r="H13" s="108"/>
      <c r="I13" s="108"/>
      <c r="J13" s="397"/>
    </row>
    <row r="14" spans="1:10" ht="13.5" thickBot="1">
      <c r="A14" s="399"/>
      <c r="B14" s="108"/>
      <c r="C14" s="108"/>
      <c r="D14" s="108"/>
      <c r="E14" s="108"/>
      <c r="F14" s="108"/>
      <c r="G14" s="108"/>
      <c r="H14" s="108"/>
      <c r="I14" s="108"/>
      <c r="J14" s="238"/>
    </row>
    <row r="15" spans="1:10" ht="23.25" customHeight="1">
      <c r="A15" s="1386" t="s">
        <v>421</v>
      </c>
      <c r="B15" s="1387"/>
      <c r="C15" s="1387"/>
      <c r="D15" s="1387"/>
      <c r="E15" s="1387"/>
      <c r="F15" s="1387"/>
      <c r="G15" s="1387"/>
      <c r="H15" s="1387"/>
      <c r="I15" s="1387"/>
      <c r="J15" s="1388"/>
    </row>
    <row r="16" spans="1:10">
      <c r="A16" s="232"/>
      <c r="B16" s="233"/>
      <c r="C16" s="233"/>
      <c r="D16" s="233"/>
      <c r="E16" s="233"/>
      <c r="F16" s="233"/>
      <c r="G16" s="233"/>
      <c r="H16" s="233"/>
      <c r="I16" s="233"/>
      <c r="J16" s="234"/>
    </row>
    <row r="17" spans="1:10">
      <c r="A17" s="235"/>
      <c r="B17" s="110" t="s">
        <v>79</v>
      </c>
      <c r="C17" s="109"/>
      <c r="D17" s="109"/>
      <c r="E17" s="233"/>
      <c r="F17" s="111"/>
      <c r="G17" s="110" t="s">
        <v>80</v>
      </c>
      <c r="H17" s="111"/>
      <c r="I17" s="111"/>
      <c r="J17" s="236"/>
    </row>
    <row r="18" spans="1:10">
      <c r="A18" s="1378" t="s">
        <v>81</v>
      </c>
      <c r="B18" s="1379"/>
      <c r="C18" s="1379"/>
      <c r="D18" s="321">
        <v>21662</v>
      </c>
      <c r="E18" s="233"/>
      <c r="F18" s="1380" t="s">
        <v>170</v>
      </c>
      <c r="G18" s="1379"/>
      <c r="H18" s="1379"/>
      <c r="I18" s="1379"/>
      <c r="J18" s="323">
        <v>21662</v>
      </c>
    </row>
    <row r="19" spans="1:10" ht="13.5" thickBot="1">
      <c r="A19" s="1381" t="s">
        <v>82</v>
      </c>
      <c r="B19" s="1382"/>
      <c r="C19" s="1382"/>
      <c r="D19" s="322"/>
      <c r="E19" s="237"/>
      <c r="F19" s="396" t="s">
        <v>195</v>
      </c>
      <c r="G19" s="237"/>
      <c r="H19" s="237"/>
      <c r="I19" s="237"/>
      <c r="J19" s="238"/>
    </row>
    <row r="20" spans="1:10">
      <c r="A20" s="108"/>
      <c r="B20" s="108"/>
      <c r="C20" s="108"/>
      <c r="D20" s="108"/>
      <c r="E20" s="108"/>
      <c r="F20" s="108"/>
      <c r="G20" s="108"/>
      <c r="H20" s="108"/>
      <c r="I20" s="108"/>
      <c r="J20" s="108"/>
    </row>
    <row r="21" spans="1:10">
      <c r="A21" s="108"/>
      <c r="B21" s="108"/>
      <c r="C21" s="108"/>
      <c r="D21" s="108"/>
      <c r="E21" s="108"/>
      <c r="F21" s="108"/>
      <c r="G21" s="108"/>
      <c r="H21" s="108"/>
      <c r="I21" s="108"/>
      <c r="J21" s="108"/>
    </row>
    <row r="22" spans="1:10">
      <c r="A22" s="108"/>
      <c r="B22" s="108"/>
      <c r="C22" s="108"/>
      <c r="D22" s="108"/>
      <c r="E22" s="108"/>
      <c r="F22" s="108"/>
      <c r="G22" s="108"/>
      <c r="H22" s="108"/>
      <c r="I22" s="108"/>
      <c r="J22" s="108"/>
    </row>
    <row r="23" spans="1:10">
      <c r="A23" s="108"/>
      <c r="B23" s="108"/>
      <c r="C23" s="108"/>
      <c r="D23" s="108"/>
      <c r="E23" s="108"/>
      <c r="F23" s="108"/>
      <c r="G23" s="108"/>
      <c r="H23" s="108"/>
      <c r="I23" s="108"/>
      <c r="J23" s="108"/>
    </row>
    <row r="24" spans="1:10">
      <c r="A24" s="108"/>
      <c r="B24" s="108"/>
      <c r="C24" s="108"/>
      <c r="D24" s="108"/>
      <c r="E24" s="108"/>
      <c r="F24" s="108"/>
      <c r="G24" s="108"/>
      <c r="H24" s="108"/>
      <c r="I24" s="108"/>
      <c r="J24" s="108"/>
    </row>
  </sheetData>
  <mergeCells count="9">
    <mergeCell ref="A18:C18"/>
    <mergeCell ref="F18:I18"/>
    <mergeCell ref="A19:C19"/>
    <mergeCell ref="A1:J1"/>
    <mergeCell ref="A11:C11"/>
    <mergeCell ref="A12:C12"/>
    <mergeCell ref="F11:I11"/>
    <mergeCell ref="A8:J8"/>
    <mergeCell ref="A15:J15"/>
  </mergeCells>
  <phoneticPr fontId="3" type="noConversion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T1056"/>
  <sheetViews>
    <sheetView topLeftCell="A223" workbookViewId="0">
      <selection activeCell="F15" sqref="F15"/>
    </sheetView>
  </sheetViews>
  <sheetFormatPr defaultRowHeight="12.75"/>
  <cols>
    <col min="1" max="1" width="7.140625" customWidth="1"/>
    <col min="2" max="2" width="23.42578125" customWidth="1"/>
    <col min="3" max="3" width="8.7109375" style="181" customWidth="1"/>
    <col min="4" max="4" width="9.7109375" style="181" customWidth="1"/>
    <col min="5" max="5" width="9.5703125" style="181" customWidth="1"/>
    <col min="6" max="6" width="10.28515625" style="181" customWidth="1"/>
    <col min="7" max="7" width="12.5703125" style="181" customWidth="1"/>
    <col min="8" max="8" width="10.5703125" style="181" customWidth="1"/>
    <col min="9" max="9" width="8.7109375" style="181" customWidth="1"/>
    <col min="10" max="10" width="9.5703125" style="181" customWidth="1"/>
    <col min="11" max="11" width="12.7109375" style="181" customWidth="1"/>
    <col min="12" max="12" width="12" style="181" customWidth="1"/>
    <col min="13" max="13" width="11.42578125" style="181" customWidth="1"/>
    <col min="14" max="14" width="11" style="181" customWidth="1"/>
    <col min="15" max="15" width="0.28515625" style="181" customWidth="1"/>
    <col min="16" max="16" width="0.5703125" style="181" customWidth="1"/>
    <col min="17" max="17" width="13.42578125" style="181" customWidth="1"/>
    <col min="18" max="18" width="10" style="181" customWidth="1"/>
    <col min="19" max="20" width="9.140625" style="181"/>
  </cols>
  <sheetData>
    <row r="1" spans="1:20" ht="29.25" customHeight="1" thickBot="1">
      <c r="A1" s="1361" t="s">
        <v>263</v>
      </c>
      <c r="B1" s="1371"/>
      <c r="C1" s="1371"/>
      <c r="D1" s="1371"/>
      <c r="E1" s="1371"/>
      <c r="F1" s="1371"/>
      <c r="G1" s="1371"/>
      <c r="H1" s="1371"/>
      <c r="I1" s="1371"/>
      <c r="J1" s="1371"/>
      <c r="K1" s="1371"/>
      <c r="L1" s="1371"/>
      <c r="M1" s="1371"/>
      <c r="N1" s="1371"/>
      <c r="O1" s="1391"/>
      <c r="P1" s="1392"/>
    </row>
    <row r="2" spans="1:20" ht="13.5" customHeight="1">
      <c r="C2" s="426"/>
      <c r="D2" s="416"/>
      <c r="E2" s="416"/>
      <c r="F2" s="416"/>
      <c r="G2" s="416"/>
      <c r="H2" s="416"/>
      <c r="I2" s="416"/>
      <c r="J2" s="416"/>
      <c r="K2" s="416"/>
      <c r="L2" s="416"/>
      <c r="M2" s="416"/>
      <c r="N2" s="417"/>
      <c r="O2" s="413"/>
      <c r="P2" s="413"/>
    </row>
    <row r="3" spans="1:20" ht="57.75" customHeight="1">
      <c r="A3" s="513" t="s">
        <v>305</v>
      </c>
      <c r="B3" s="480" t="s">
        <v>306</v>
      </c>
      <c r="C3" s="197" t="s">
        <v>307</v>
      </c>
      <c r="D3" s="197" t="s">
        <v>308</v>
      </c>
      <c r="E3" s="197" t="s">
        <v>148</v>
      </c>
      <c r="F3" s="197" t="s">
        <v>310</v>
      </c>
      <c r="G3" s="197" t="s">
        <v>311</v>
      </c>
      <c r="H3" s="197" t="s">
        <v>149</v>
      </c>
      <c r="I3" s="197" t="s">
        <v>309</v>
      </c>
      <c r="J3" s="197" t="s">
        <v>153</v>
      </c>
      <c r="K3" s="197" t="s">
        <v>150</v>
      </c>
      <c r="L3" s="199" t="s">
        <v>56</v>
      </c>
      <c r="M3"/>
      <c r="N3"/>
      <c r="O3"/>
      <c r="P3"/>
      <c r="Q3"/>
      <c r="R3"/>
      <c r="S3"/>
      <c r="T3"/>
    </row>
    <row r="4" spans="1:20" ht="24.75" customHeight="1">
      <c r="A4" s="1395" t="s">
        <v>206</v>
      </c>
      <c r="B4" s="1396"/>
      <c r="C4" s="416"/>
      <c r="D4" s="416"/>
      <c r="E4" s="416"/>
      <c r="F4" s="416"/>
      <c r="G4" s="416"/>
      <c r="H4" s="416"/>
      <c r="I4" s="416"/>
      <c r="J4" s="416"/>
      <c r="K4" s="416"/>
      <c r="L4" s="417"/>
      <c r="M4"/>
      <c r="N4"/>
      <c r="O4"/>
      <c r="P4"/>
      <c r="Q4"/>
      <c r="R4"/>
      <c r="S4"/>
      <c r="T4"/>
    </row>
    <row r="5" spans="1:20" ht="12.95" customHeight="1">
      <c r="A5" s="882" t="s">
        <v>321</v>
      </c>
      <c r="B5" s="883" t="s">
        <v>128</v>
      </c>
      <c r="C5" s="291"/>
      <c r="D5" s="291"/>
      <c r="E5" s="291"/>
      <c r="F5" s="291"/>
      <c r="G5" s="290"/>
      <c r="H5" s="290"/>
      <c r="I5" s="290"/>
      <c r="J5" s="290"/>
      <c r="K5" s="290"/>
      <c r="L5" s="289"/>
      <c r="M5" s="4"/>
      <c r="N5" s="4"/>
      <c r="O5"/>
      <c r="P5"/>
      <c r="Q5"/>
      <c r="R5"/>
      <c r="S5"/>
      <c r="T5"/>
    </row>
    <row r="6" spans="1:20" ht="12.95" customHeight="1">
      <c r="A6" s="514"/>
      <c r="B6" s="196" t="s">
        <v>494</v>
      </c>
      <c r="C6" s="291"/>
      <c r="D6" s="291">
        <v>399700</v>
      </c>
      <c r="E6" s="291"/>
      <c r="F6" s="291"/>
      <c r="G6" s="290"/>
      <c r="H6" s="290"/>
      <c r="I6" s="290"/>
      <c r="J6" s="290"/>
      <c r="K6" s="290"/>
      <c r="L6" s="289">
        <f>SUM(C6:K6)</f>
        <v>399700</v>
      </c>
      <c r="M6" s="4"/>
      <c r="N6" s="4"/>
      <c r="O6"/>
      <c r="P6"/>
      <c r="Q6"/>
      <c r="R6"/>
      <c r="S6"/>
      <c r="T6"/>
    </row>
    <row r="7" spans="1:20" ht="12.95" customHeight="1">
      <c r="A7" s="514"/>
      <c r="B7" s="196" t="s">
        <v>495</v>
      </c>
      <c r="C7" s="291"/>
      <c r="D7" s="291">
        <f>'5.a.sz. melléklet'!D8</f>
        <v>399700</v>
      </c>
      <c r="E7" s="291"/>
      <c r="F7" s="291"/>
      <c r="G7" s="290"/>
      <c r="H7" s="290"/>
      <c r="I7" s="290"/>
      <c r="J7" s="290"/>
      <c r="K7" s="290"/>
      <c r="L7" s="289">
        <f>SUM(C7:K7)</f>
        <v>399700</v>
      </c>
      <c r="M7" s="4"/>
      <c r="N7" s="4"/>
      <c r="O7"/>
      <c r="P7"/>
      <c r="Q7"/>
      <c r="R7"/>
      <c r="S7"/>
      <c r="T7"/>
    </row>
    <row r="8" spans="1:20" ht="12.95" customHeight="1" thickBot="1">
      <c r="A8" s="835"/>
      <c r="B8" s="836"/>
      <c r="C8" s="837"/>
      <c r="D8" s="837"/>
      <c r="E8" s="837"/>
      <c r="F8" s="837"/>
      <c r="G8" s="837"/>
      <c r="H8" s="837"/>
      <c r="I8" s="837"/>
      <c r="J8" s="837"/>
      <c r="K8" s="837"/>
      <c r="L8" s="838"/>
      <c r="M8" s="4"/>
      <c r="N8" s="4"/>
      <c r="O8"/>
      <c r="P8"/>
      <c r="Q8"/>
      <c r="R8"/>
      <c r="S8"/>
      <c r="T8"/>
    </row>
    <row r="9" spans="1:20" ht="23.25" customHeight="1">
      <c r="A9" s="885" t="s">
        <v>333</v>
      </c>
      <c r="B9" s="886" t="s">
        <v>388</v>
      </c>
      <c r="C9" s="290"/>
      <c r="D9" s="290"/>
      <c r="E9" s="290"/>
      <c r="F9" s="290"/>
      <c r="G9" s="290"/>
      <c r="H9" s="290"/>
      <c r="I9" s="290"/>
      <c r="J9" s="290"/>
      <c r="K9" s="290"/>
      <c r="L9" s="289"/>
      <c r="M9" s="4"/>
      <c r="N9" s="4"/>
      <c r="O9"/>
      <c r="P9"/>
      <c r="Q9"/>
      <c r="R9"/>
      <c r="S9"/>
      <c r="T9"/>
    </row>
    <row r="10" spans="1:20" ht="12.95" customHeight="1">
      <c r="A10" s="514"/>
      <c r="B10" s="196" t="s">
        <v>494</v>
      </c>
      <c r="C10" s="291">
        <v>13100</v>
      </c>
      <c r="D10" s="291"/>
      <c r="E10" s="291"/>
      <c r="F10" s="291"/>
      <c r="G10" s="290">
        <v>18285</v>
      </c>
      <c r="H10" s="290"/>
      <c r="I10" s="290">
        <v>56000</v>
      </c>
      <c r="J10" s="290"/>
      <c r="K10" s="290"/>
      <c r="L10" s="289">
        <f>SUM(C10:K10)</f>
        <v>87385</v>
      </c>
      <c r="M10" s="4"/>
      <c r="N10" s="4"/>
      <c r="O10"/>
      <c r="P10"/>
      <c r="Q10"/>
      <c r="R10"/>
      <c r="S10"/>
      <c r="T10"/>
    </row>
    <row r="11" spans="1:20" ht="12.95" customHeight="1">
      <c r="A11" s="514"/>
      <c r="B11" s="196" t="s">
        <v>495</v>
      </c>
      <c r="C11" s="291">
        <v>13100</v>
      </c>
      <c r="D11" s="291"/>
      <c r="E11" s="291"/>
      <c r="F11" s="291"/>
      <c r="G11" s="290">
        <v>18285</v>
      </c>
      <c r="H11" s="290"/>
      <c r="I11" s="290">
        <f>'5.a.sz. melléklet'!I16</f>
        <v>65114</v>
      </c>
      <c r="J11" s="290"/>
      <c r="K11" s="290"/>
      <c r="L11" s="289">
        <f>SUM(C11:K11)</f>
        <v>96499</v>
      </c>
      <c r="M11" s="4"/>
      <c r="N11" s="4"/>
      <c r="O11"/>
      <c r="P11"/>
      <c r="Q11"/>
      <c r="R11"/>
      <c r="S11"/>
      <c r="T11"/>
    </row>
    <row r="12" spans="1:20" ht="12.95" customHeight="1" thickBot="1">
      <c r="A12" s="835"/>
      <c r="B12" s="836"/>
      <c r="C12" s="837"/>
      <c r="D12" s="837"/>
      <c r="E12" s="837"/>
      <c r="F12" s="837"/>
      <c r="G12" s="837"/>
      <c r="H12" s="837"/>
      <c r="I12" s="837"/>
      <c r="J12" s="837"/>
      <c r="K12" s="837"/>
      <c r="L12" s="838"/>
      <c r="M12" s="4"/>
      <c r="N12" s="4"/>
      <c r="O12"/>
      <c r="P12"/>
      <c r="Q12"/>
      <c r="R12"/>
      <c r="S12"/>
      <c r="T12"/>
    </row>
    <row r="13" spans="1:20" ht="23.25" customHeight="1">
      <c r="A13" s="885" t="s">
        <v>409</v>
      </c>
      <c r="B13" s="886" t="s">
        <v>511</v>
      </c>
      <c r="C13" s="290"/>
      <c r="D13" s="290"/>
      <c r="E13" s="290"/>
      <c r="F13" s="290"/>
      <c r="G13" s="290"/>
      <c r="H13" s="290"/>
      <c r="I13" s="290"/>
      <c r="J13" s="290"/>
      <c r="K13" s="290"/>
      <c r="L13" s="289"/>
      <c r="M13" s="4"/>
      <c r="N13" s="4"/>
      <c r="O13"/>
      <c r="P13"/>
      <c r="Q13"/>
      <c r="R13"/>
      <c r="S13"/>
      <c r="T13"/>
    </row>
    <row r="14" spans="1:20" ht="12.95" customHeight="1">
      <c r="A14" s="514"/>
      <c r="B14" s="196" t="s">
        <v>494</v>
      </c>
      <c r="C14" s="291"/>
      <c r="D14" s="291"/>
      <c r="E14" s="291">
        <v>146016</v>
      </c>
      <c r="F14" s="291"/>
      <c r="G14" s="290"/>
      <c r="H14" s="290"/>
      <c r="I14" s="290"/>
      <c r="J14" s="290"/>
      <c r="K14" s="290"/>
      <c r="L14" s="289">
        <f>SUM(C14:K14)</f>
        <v>146016</v>
      </c>
      <c r="M14" s="4"/>
      <c r="N14" s="4"/>
      <c r="O14"/>
      <c r="P14"/>
      <c r="Q14"/>
      <c r="R14"/>
      <c r="S14"/>
      <c r="T14"/>
    </row>
    <row r="15" spans="1:20" ht="12.95" customHeight="1">
      <c r="A15" s="514"/>
      <c r="B15" s="196" t="s">
        <v>495</v>
      </c>
      <c r="C15" s="291"/>
      <c r="D15" s="291"/>
      <c r="E15" s="291">
        <f>'5.a.sz. melléklet'!E20</f>
        <v>195729</v>
      </c>
      <c r="F15" s="291">
        <f>'5.a.sz. melléklet'!F20</f>
        <v>2714</v>
      </c>
      <c r="G15" s="290"/>
      <c r="H15" s="290"/>
      <c r="I15" s="290"/>
      <c r="J15" s="290"/>
      <c r="K15" s="290"/>
      <c r="L15" s="289">
        <f>SUM(C15:K15)</f>
        <v>198443</v>
      </c>
      <c r="M15" s="4"/>
      <c r="N15" s="4"/>
      <c r="O15"/>
      <c r="P15"/>
      <c r="Q15"/>
      <c r="R15"/>
      <c r="S15"/>
      <c r="T15"/>
    </row>
    <row r="16" spans="1:20" ht="12.95" customHeight="1" thickBot="1">
      <c r="A16" s="835"/>
      <c r="B16" s="836"/>
      <c r="C16" s="837"/>
      <c r="D16" s="837"/>
      <c r="E16" s="837"/>
      <c r="F16" s="837"/>
      <c r="G16" s="837"/>
      <c r="H16" s="837"/>
      <c r="I16" s="837"/>
      <c r="J16" s="837"/>
      <c r="K16" s="837"/>
      <c r="L16" s="838"/>
      <c r="M16" s="4"/>
      <c r="N16" s="4"/>
      <c r="O16"/>
      <c r="P16"/>
      <c r="Q16"/>
      <c r="R16"/>
      <c r="S16"/>
      <c r="T16"/>
    </row>
    <row r="17" spans="1:20" ht="12.95" customHeight="1">
      <c r="A17" s="887" t="s">
        <v>389</v>
      </c>
      <c r="B17" s="888" t="s">
        <v>390</v>
      </c>
      <c r="C17" s="290"/>
      <c r="D17" s="290"/>
      <c r="E17" s="290"/>
      <c r="F17" s="290"/>
      <c r="G17" s="290"/>
      <c r="H17" s="290"/>
      <c r="I17" s="290"/>
      <c r="J17" s="290"/>
      <c r="K17" s="290"/>
      <c r="L17" s="289"/>
      <c r="M17" s="4"/>
      <c r="N17" s="4"/>
      <c r="O17"/>
      <c r="P17"/>
      <c r="Q17"/>
      <c r="R17"/>
      <c r="S17"/>
      <c r="T17"/>
    </row>
    <row r="18" spans="1:20" ht="12.95" customHeight="1">
      <c r="A18" s="524"/>
      <c r="B18" s="196" t="s">
        <v>494</v>
      </c>
      <c r="C18" s="290"/>
      <c r="D18" s="290"/>
      <c r="E18" s="290"/>
      <c r="F18" s="290"/>
      <c r="G18" s="290"/>
      <c r="H18" s="290"/>
      <c r="I18" s="290"/>
      <c r="J18" s="290"/>
      <c r="K18" s="290"/>
      <c r="L18" s="289">
        <f>SUM(C18:K18)</f>
        <v>0</v>
      </c>
      <c r="M18" s="4"/>
      <c r="N18" s="4"/>
      <c r="O18"/>
      <c r="P18"/>
      <c r="Q18"/>
      <c r="R18"/>
      <c r="S18"/>
      <c r="T18"/>
    </row>
    <row r="19" spans="1:20" ht="12.95" customHeight="1">
      <c r="A19" s="524"/>
      <c r="B19" s="196" t="s">
        <v>495</v>
      </c>
      <c r="C19" s="290"/>
      <c r="D19" s="290"/>
      <c r="E19" s="290"/>
      <c r="F19" s="290"/>
      <c r="G19" s="290"/>
      <c r="H19" s="290"/>
      <c r="I19" s="290"/>
      <c r="J19" s="290"/>
      <c r="K19" s="290"/>
      <c r="L19" s="289">
        <f>SUM(C19:K19)</f>
        <v>0</v>
      </c>
      <c r="M19" s="4"/>
      <c r="N19" s="4"/>
      <c r="O19"/>
      <c r="P19"/>
      <c r="Q19"/>
      <c r="R19"/>
      <c r="S19"/>
      <c r="T19"/>
    </row>
    <row r="20" spans="1:20" ht="12.95" customHeight="1" thickBot="1">
      <c r="A20" s="841"/>
      <c r="B20" s="836"/>
      <c r="C20" s="837"/>
      <c r="D20" s="837"/>
      <c r="E20" s="837"/>
      <c r="F20" s="837"/>
      <c r="G20" s="837"/>
      <c r="H20" s="837"/>
      <c r="I20" s="837"/>
      <c r="J20" s="837"/>
      <c r="K20" s="837"/>
      <c r="L20" s="838"/>
      <c r="M20" s="4"/>
      <c r="N20" s="4"/>
      <c r="O20"/>
      <c r="P20"/>
      <c r="Q20"/>
      <c r="R20"/>
      <c r="S20"/>
      <c r="T20"/>
    </row>
    <row r="21" spans="1:20" ht="12.95" customHeight="1">
      <c r="A21" s="885" t="s">
        <v>349</v>
      </c>
      <c r="B21" s="886" t="s">
        <v>189</v>
      </c>
      <c r="C21" s="287"/>
      <c r="D21" s="288"/>
      <c r="E21" s="288"/>
      <c r="F21" s="288"/>
      <c r="G21" s="288"/>
      <c r="H21" s="288"/>
      <c r="I21" s="288"/>
      <c r="J21" s="288"/>
      <c r="K21" s="288"/>
      <c r="L21" s="289"/>
      <c r="M21"/>
      <c r="N21"/>
      <c r="O21"/>
      <c r="P21"/>
      <c r="Q21"/>
      <c r="R21"/>
      <c r="S21"/>
      <c r="T21"/>
    </row>
    <row r="22" spans="1:20" ht="12.95" customHeight="1">
      <c r="A22" s="514"/>
      <c r="B22" s="196" t="s">
        <v>494</v>
      </c>
      <c r="C22" s="287">
        <v>16811</v>
      </c>
      <c r="D22" s="288"/>
      <c r="E22" s="288"/>
      <c r="F22" s="288"/>
      <c r="G22" s="288"/>
      <c r="H22" s="288"/>
      <c r="I22" s="288"/>
      <c r="J22" s="288"/>
      <c r="K22" s="288"/>
      <c r="L22" s="289">
        <f>SUM(C22:K22)</f>
        <v>16811</v>
      </c>
      <c r="M22"/>
      <c r="N22"/>
      <c r="O22"/>
      <c r="P22"/>
      <c r="Q22"/>
      <c r="R22"/>
      <c r="S22"/>
      <c r="T22"/>
    </row>
    <row r="23" spans="1:20" ht="12.95" customHeight="1">
      <c r="A23" s="514"/>
      <c r="B23" s="196" t="s">
        <v>495</v>
      </c>
      <c r="C23" s="287">
        <v>16811</v>
      </c>
      <c r="D23" s="288"/>
      <c r="E23" s="288"/>
      <c r="F23" s="288"/>
      <c r="G23" s="288"/>
      <c r="H23" s="288"/>
      <c r="I23" s="288"/>
      <c r="J23" s="288"/>
      <c r="K23" s="288"/>
      <c r="L23" s="289">
        <f>SUM(C23:K23)</f>
        <v>16811</v>
      </c>
      <c r="M23"/>
      <c r="N23"/>
      <c r="O23"/>
      <c r="P23"/>
      <c r="Q23"/>
      <c r="R23"/>
      <c r="S23"/>
      <c r="T23"/>
    </row>
    <row r="24" spans="1:20" ht="12.95" customHeight="1" thickBot="1">
      <c r="A24" s="835"/>
      <c r="B24" s="836"/>
      <c r="C24" s="842"/>
      <c r="D24" s="843"/>
      <c r="E24" s="843"/>
      <c r="F24" s="843"/>
      <c r="G24" s="843"/>
      <c r="H24" s="843"/>
      <c r="I24" s="843"/>
      <c r="J24" s="843"/>
      <c r="K24" s="843"/>
      <c r="L24" s="838"/>
      <c r="M24"/>
      <c r="N24"/>
      <c r="O24"/>
      <c r="P24"/>
      <c r="Q24"/>
      <c r="R24"/>
      <c r="S24"/>
      <c r="T24"/>
    </row>
    <row r="25" spans="1:20" ht="12.95" customHeight="1">
      <c r="A25" s="885" t="s">
        <v>350</v>
      </c>
      <c r="B25" s="886" t="s">
        <v>387</v>
      </c>
      <c r="C25" s="287"/>
      <c r="D25" s="288"/>
      <c r="E25" s="288"/>
      <c r="F25" s="288"/>
      <c r="G25" s="288"/>
      <c r="H25" s="288"/>
      <c r="I25" s="288"/>
      <c r="J25" s="288"/>
      <c r="K25" s="288"/>
      <c r="L25" s="289"/>
      <c r="M25"/>
      <c r="N25"/>
      <c r="O25"/>
      <c r="P25"/>
      <c r="Q25"/>
      <c r="R25"/>
      <c r="S25"/>
      <c r="T25"/>
    </row>
    <row r="26" spans="1:20" ht="12.95" customHeight="1">
      <c r="A26" s="514"/>
      <c r="B26" s="196" t="s">
        <v>494</v>
      </c>
      <c r="C26" s="287"/>
      <c r="D26" s="288"/>
      <c r="E26" s="288"/>
      <c r="F26" s="288"/>
      <c r="G26" s="288"/>
      <c r="H26" s="288"/>
      <c r="I26" s="288"/>
      <c r="J26" s="288"/>
      <c r="K26" s="288"/>
      <c r="L26" s="289">
        <f>SUM(C26:K26)</f>
        <v>0</v>
      </c>
      <c r="M26"/>
      <c r="N26"/>
      <c r="O26"/>
      <c r="P26"/>
      <c r="Q26"/>
      <c r="R26"/>
      <c r="S26"/>
      <c r="T26"/>
    </row>
    <row r="27" spans="1:20" ht="12.95" customHeight="1">
      <c r="A27" s="514"/>
      <c r="B27" s="196" t="s">
        <v>495</v>
      </c>
      <c r="C27" s="287"/>
      <c r="D27" s="288"/>
      <c r="E27" s="288"/>
      <c r="F27" s="288"/>
      <c r="G27" s="288"/>
      <c r="H27" s="1277">
        <f>'5.a.sz. melléklet'!H40</f>
        <v>21920</v>
      </c>
      <c r="I27" s="288"/>
      <c r="J27" s="288"/>
      <c r="K27" s="288"/>
      <c r="L27" s="289">
        <f>SUM(C27:K27)</f>
        <v>21920</v>
      </c>
      <c r="M27"/>
      <c r="N27"/>
      <c r="O27"/>
      <c r="P27"/>
      <c r="Q27"/>
      <c r="R27"/>
      <c r="S27"/>
      <c r="T27"/>
    </row>
    <row r="28" spans="1:20" ht="12.95" customHeight="1" thickBot="1">
      <c r="A28" s="835"/>
      <c r="B28" s="836"/>
      <c r="C28" s="842"/>
      <c r="D28" s="843"/>
      <c r="E28" s="843"/>
      <c r="F28" s="843"/>
      <c r="G28" s="843"/>
      <c r="H28" s="843"/>
      <c r="I28" s="843"/>
      <c r="J28" s="843"/>
      <c r="K28" s="843"/>
      <c r="L28" s="838"/>
      <c r="M28"/>
      <c r="N28"/>
      <c r="O28"/>
      <c r="P28"/>
      <c r="Q28"/>
      <c r="R28"/>
      <c r="S28"/>
      <c r="T28"/>
    </row>
    <row r="29" spans="1:20" ht="12.95" customHeight="1">
      <c r="A29" s="885" t="s">
        <v>341</v>
      </c>
      <c r="B29" s="886" t="s">
        <v>407</v>
      </c>
      <c r="C29" s="290"/>
      <c r="D29" s="290"/>
      <c r="E29" s="290"/>
      <c r="F29" s="290"/>
      <c r="G29" s="290"/>
      <c r="H29" s="290"/>
      <c r="I29" s="290"/>
      <c r="J29" s="290"/>
      <c r="K29" s="290"/>
      <c r="L29" s="289"/>
      <c r="M29" s="4"/>
      <c r="N29" s="4"/>
      <c r="O29"/>
      <c r="P29"/>
      <c r="Q29"/>
      <c r="R29"/>
      <c r="S29"/>
      <c r="T29"/>
    </row>
    <row r="30" spans="1:20" ht="12.95" customHeight="1">
      <c r="A30" s="514"/>
      <c r="B30" s="196" t="s">
        <v>494</v>
      </c>
      <c r="C30" s="291"/>
      <c r="D30" s="291"/>
      <c r="E30" s="291"/>
      <c r="F30" s="291"/>
      <c r="G30" s="290"/>
      <c r="H30" s="290">
        <v>43582</v>
      </c>
      <c r="I30" s="290"/>
      <c r="J30" s="290"/>
      <c r="K30" s="290"/>
      <c r="L30" s="289">
        <f>SUM(C30:K30)</f>
        <v>43582</v>
      </c>
      <c r="M30" s="4"/>
      <c r="N30" s="4"/>
      <c r="O30"/>
      <c r="P30"/>
      <c r="Q30"/>
      <c r="R30"/>
      <c r="S30"/>
      <c r="T30"/>
    </row>
    <row r="31" spans="1:20" ht="12.95" customHeight="1">
      <c r="A31" s="514"/>
      <c r="B31" s="196" t="s">
        <v>495</v>
      </c>
      <c r="C31" s="291"/>
      <c r="D31" s="291"/>
      <c r="E31" s="291"/>
      <c r="F31" s="291"/>
      <c r="G31" s="290"/>
      <c r="H31" s="290">
        <v>0</v>
      </c>
      <c r="I31" s="290"/>
      <c r="J31" s="290"/>
      <c r="K31" s="290"/>
      <c r="L31" s="289">
        <f>SUM(C31:K31)</f>
        <v>0</v>
      </c>
      <c r="M31" s="4"/>
      <c r="N31" s="4"/>
      <c r="O31"/>
      <c r="P31"/>
      <c r="Q31"/>
      <c r="R31"/>
      <c r="S31"/>
      <c r="T31"/>
    </row>
    <row r="32" spans="1:20" ht="12.95" customHeight="1" thickBot="1">
      <c r="A32" s="835"/>
      <c r="B32" s="836"/>
      <c r="C32" s="837"/>
      <c r="D32" s="837"/>
      <c r="E32" s="837"/>
      <c r="F32" s="837"/>
      <c r="G32" s="837"/>
      <c r="H32" s="837"/>
      <c r="I32" s="837"/>
      <c r="J32" s="837"/>
      <c r="K32" s="837"/>
      <c r="L32" s="838"/>
      <c r="M32" s="4"/>
      <c r="N32" s="4"/>
      <c r="O32"/>
      <c r="P32"/>
      <c r="Q32"/>
      <c r="R32"/>
      <c r="S32"/>
      <c r="T32"/>
    </row>
    <row r="33" spans="1:20" ht="12.95" customHeight="1">
      <c r="A33" s="885" t="s">
        <v>352</v>
      </c>
      <c r="B33" s="886" t="s">
        <v>353</v>
      </c>
      <c r="C33" s="290"/>
      <c r="D33" s="290"/>
      <c r="E33" s="290"/>
      <c r="F33" s="290"/>
      <c r="G33" s="290"/>
      <c r="H33" s="290"/>
      <c r="I33" s="290"/>
      <c r="J33" s="290"/>
      <c r="K33" s="290"/>
      <c r="L33" s="289"/>
      <c r="M33" s="4"/>
      <c r="N33" s="4"/>
      <c r="O33"/>
      <c r="P33"/>
      <c r="Q33"/>
      <c r="R33"/>
      <c r="S33"/>
      <c r="T33"/>
    </row>
    <row r="34" spans="1:20" ht="12.95" customHeight="1">
      <c r="A34" s="514"/>
      <c r="B34" s="196" t="s">
        <v>494</v>
      </c>
      <c r="C34" s="291">
        <v>1270</v>
      </c>
      <c r="D34" s="291"/>
      <c r="E34" s="291"/>
      <c r="F34" s="291"/>
      <c r="G34" s="290"/>
      <c r="H34" s="290"/>
      <c r="I34" s="290"/>
      <c r="J34" s="290"/>
      <c r="K34" s="290"/>
      <c r="L34" s="289">
        <f>SUM(C34:K34)</f>
        <v>1270</v>
      </c>
      <c r="M34" s="4"/>
      <c r="N34" s="4"/>
      <c r="O34"/>
      <c r="P34"/>
      <c r="Q34"/>
      <c r="R34"/>
      <c r="S34"/>
      <c r="T34"/>
    </row>
    <row r="35" spans="1:20" ht="12.95" customHeight="1">
      <c r="A35" s="514"/>
      <c r="B35" s="196" t="s">
        <v>495</v>
      </c>
      <c r="C35" s="291">
        <v>1270</v>
      </c>
      <c r="D35" s="291"/>
      <c r="E35" s="291"/>
      <c r="F35" s="291"/>
      <c r="G35" s="290"/>
      <c r="H35" s="290"/>
      <c r="I35" s="290"/>
      <c r="J35" s="290"/>
      <c r="K35" s="290"/>
      <c r="L35" s="289">
        <f>SUM(C35:K35)</f>
        <v>1270</v>
      </c>
      <c r="M35" s="4"/>
      <c r="N35" s="4"/>
      <c r="O35"/>
      <c r="P35"/>
      <c r="Q35"/>
      <c r="R35"/>
      <c r="S35"/>
      <c r="T35"/>
    </row>
    <row r="36" spans="1:20" ht="12.95" customHeight="1" thickBot="1">
      <c r="A36" s="835"/>
      <c r="B36" s="836"/>
      <c r="C36" s="837"/>
      <c r="D36" s="837"/>
      <c r="E36" s="837"/>
      <c r="F36" s="837"/>
      <c r="G36" s="837"/>
      <c r="H36" s="837"/>
      <c r="I36" s="837"/>
      <c r="J36" s="837"/>
      <c r="K36" s="837"/>
      <c r="L36" s="838"/>
      <c r="M36" s="4"/>
      <c r="N36" s="4"/>
      <c r="O36"/>
      <c r="P36"/>
      <c r="Q36"/>
      <c r="R36"/>
      <c r="S36"/>
      <c r="T36"/>
    </row>
    <row r="37" spans="1:20" ht="12.95" customHeight="1">
      <c r="A37" s="885" t="s">
        <v>408</v>
      </c>
      <c r="B37" s="886" t="s">
        <v>125</v>
      </c>
      <c r="C37" s="290"/>
      <c r="D37" s="290"/>
      <c r="E37" s="290"/>
      <c r="F37" s="290"/>
      <c r="G37" s="290"/>
      <c r="H37" s="290"/>
      <c r="I37" s="290"/>
      <c r="J37" s="290"/>
      <c r="K37" s="290"/>
      <c r="L37" s="289"/>
      <c r="M37" s="4"/>
      <c r="N37" s="4"/>
      <c r="O37"/>
      <c r="P37"/>
      <c r="Q37"/>
      <c r="R37"/>
      <c r="S37"/>
      <c r="T37"/>
    </row>
    <row r="38" spans="1:20" ht="12.95" customHeight="1">
      <c r="A38" s="514"/>
      <c r="B38" s="196" t="s">
        <v>494</v>
      </c>
      <c r="C38" s="291">
        <v>1016</v>
      </c>
      <c r="D38" s="291"/>
      <c r="E38" s="291"/>
      <c r="F38" s="291"/>
      <c r="G38" s="290"/>
      <c r="H38" s="290"/>
      <c r="I38" s="290"/>
      <c r="J38" s="290"/>
      <c r="K38" s="290"/>
      <c r="L38" s="289">
        <f>SUM(C38:K38)</f>
        <v>1016</v>
      </c>
      <c r="M38" s="4"/>
      <c r="N38" s="4"/>
      <c r="O38"/>
      <c r="P38"/>
      <c r="Q38"/>
      <c r="R38"/>
      <c r="S38"/>
      <c r="T38"/>
    </row>
    <row r="39" spans="1:20" ht="12.95" customHeight="1">
      <c r="A39" s="514"/>
      <c r="B39" s="196" t="s">
        <v>495</v>
      </c>
      <c r="C39" s="291">
        <v>1016</v>
      </c>
      <c r="D39" s="291"/>
      <c r="E39" s="291"/>
      <c r="F39" s="291"/>
      <c r="G39" s="290"/>
      <c r="H39" s="290"/>
      <c r="I39" s="290"/>
      <c r="J39" s="290"/>
      <c r="K39" s="290"/>
      <c r="L39" s="289">
        <f>SUM(C39:K39)</f>
        <v>1016</v>
      </c>
      <c r="M39" s="4"/>
      <c r="N39" s="4"/>
      <c r="O39"/>
      <c r="P39"/>
      <c r="Q39"/>
      <c r="R39"/>
      <c r="S39"/>
      <c r="T39"/>
    </row>
    <row r="40" spans="1:20" ht="12.95" customHeight="1" thickBot="1">
      <c r="A40" s="835"/>
      <c r="B40" s="836"/>
      <c r="C40" s="837"/>
      <c r="D40" s="837"/>
      <c r="E40" s="837"/>
      <c r="F40" s="837"/>
      <c r="G40" s="837"/>
      <c r="H40" s="837"/>
      <c r="I40" s="837"/>
      <c r="J40" s="837"/>
      <c r="K40" s="837"/>
      <c r="L40" s="838"/>
      <c r="M40" s="4"/>
      <c r="N40" s="4"/>
      <c r="O40"/>
      <c r="P40"/>
      <c r="Q40"/>
      <c r="R40"/>
      <c r="S40"/>
      <c r="T40"/>
    </row>
    <row r="41" spans="1:20" ht="22.5" customHeight="1">
      <c r="A41" s="885" t="s">
        <v>358</v>
      </c>
      <c r="B41" s="886" t="s">
        <v>191</v>
      </c>
      <c r="C41" s="290"/>
      <c r="D41" s="290"/>
      <c r="E41" s="290"/>
      <c r="F41" s="290"/>
      <c r="G41" s="290"/>
      <c r="H41" s="290"/>
      <c r="I41" s="290"/>
      <c r="J41" s="290"/>
      <c r="K41" s="290"/>
      <c r="L41" s="289"/>
      <c r="M41" s="4"/>
      <c r="N41" s="4"/>
      <c r="O41"/>
      <c r="P41"/>
      <c r="Q41"/>
      <c r="R41"/>
      <c r="S41"/>
      <c r="T41"/>
    </row>
    <row r="42" spans="1:20" ht="12.95" customHeight="1">
      <c r="A42" s="514"/>
      <c r="B42" s="196" t="s">
        <v>494</v>
      </c>
      <c r="C42" s="291"/>
      <c r="D42" s="291"/>
      <c r="E42" s="291"/>
      <c r="F42" s="291">
        <v>8008</v>
      </c>
      <c r="G42" s="290"/>
      <c r="H42" s="290"/>
      <c r="I42" s="290"/>
      <c r="J42" s="290"/>
      <c r="K42" s="290"/>
      <c r="L42" s="289">
        <f>SUM(C42:K42)</f>
        <v>8008</v>
      </c>
      <c r="M42" s="4"/>
      <c r="N42" s="4"/>
      <c r="O42"/>
      <c r="P42"/>
      <c r="Q42"/>
      <c r="R42"/>
      <c r="S42"/>
      <c r="T42"/>
    </row>
    <row r="43" spans="1:20" ht="12.95" customHeight="1">
      <c r="A43" s="514"/>
      <c r="B43" s="196" t="s">
        <v>495</v>
      </c>
      <c r="C43" s="291"/>
      <c r="D43" s="291"/>
      <c r="E43" s="291"/>
      <c r="F43" s="291">
        <v>8008</v>
      </c>
      <c r="G43" s="290"/>
      <c r="H43" s="290"/>
      <c r="I43" s="290"/>
      <c r="J43" s="290"/>
      <c r="K43" s="290"/>
      <c r="L43" s="289">
        <f>SUM(C43:K43)</f>
        <v>8008</v>
      </c>
      <c r="M43" s="4"/>
      <c r="N43" s="4"/>
      <c r="O43"/>
      <c r="P43"/>
      <c r="Q43"/>
      <c r="R43"/>
      <c r="S43"/>
      <c r="T43"/>
    </row>
    <row r="44" spans="1:20" ht="12.95" customHeight="1" thickBot="1">
      <c r="A44" s="835"/>
      <c r="B44" s="836"/>
      <c r="C44" s="837"/>
      <c r="D44" s="837"/>
      <c r="E44" s="837"/>
      <c r="F44" s="837"/>
      <c r="G44" s="837"/>
      <c r="H44" s="837"/>
      <c r="I44" s="837"/>
      <c r="J44" s="837"/>
      <c r="K44" s="837"/>
      <c r="L44" s="838"/>
      <c r="M44" s="4"/>
      <c r="N44" s="4"/>
      <c r="O44"/>
      <c r="P44"/>
      <c r="Q44"/>
      <c r="R44"/>
      <c r="S44"/>
      <c r="T44"/>
    </row>
    <row r="45" spans="1:20" ht="12.95" customHeight="1">
      <c r="A45" s="885" t="s">
        <v>359</v>
      </c>
      <c r="B45" s="886" t="s">
        <v>425</v>
      </c>
      <c r="C45" s="290"/>
      <c r="D45" s="290"/>
      <c r="E45" s="290"/>
      <c r="F45" s="290"/>
      <c r="G45" s="290"/>
      <c r="H45" s="290"/>
      <c r="I45" s="290"/>
      <c r="J45" s="290"/>
      <c r="K45" s="290"/>
      <c r="L45" s="289"/>
      <c r="M45" s="4"/>
      <c r="N45" s="4"/>
      <c r="O45"/>
      <c r="P45"/>
      <c r="Q45"/>
      <c r="R45"/>
      <c r="S45"/>
      <c r="T45"/>
    </row>
    <row r="46" spans="1:20" ht="12.95" customHeight="1">
      <c r="A46" s="514"/>
      <c r="B46" s="196" t="s">
        <v>494</v>
      </c>
      <c r="C46" s="291"/>
      <c r="D46" s="291"/>
      <c r="E46" s="291"/>
      <c r="F46" s="291">
        <v>335</v>
      </c>
      <c r="G46" s="290"/>
      <c r="H46" s="290"/>
      <c r="I46" s="290"/>
      <c r="J46" s="290"/>
      <c r="K46" s="290"/>
      <c r="L46" s="289">
        <f>SUM(C46:K46)</f>
        <v>335</v>
      </c>
      <c r="M46" s="4"/>
      <c r="N46" s="4"/>
      <c r="O46"/>
      <c r="P46"/>
      <c r="Q46"/>
      <c r="R46"/>
      <c r="S46"/>
      <c r="T46"/>
    </row>
    <row r="47" spans="1:20" ht="12.95" customHeight="1">
      <c r="A47" s="514"/>
      <c r="B47" s="196" t="s">
        <v>495</v>
      </c>
      <c r="C47" s="291"/>
      <c r="D47" s="291"/>
      <c r="E47" s="291"/>
      <c r="F47" s="291">
        <v>335</v>
      </c>
      <c r="G47" s="290"/>
      <c r="H47" s="290"/>
      <c r="I47" s="290"/>
      <c r="J47" s="290"/>
      <c r="K47" s="290"/>
      <c r="L47" s="289">
        <f>SUM(C47:K47)</f>
        <v>335</v>
      </c>
      <c r="M47" s="4"/>
      <c r="N47" s="4"/>
      <c r="O47"/>
      <c r="P47"/>
      <c r="Q47"/>
      <c r="R47"/>
      <c r="S47"/>
      <c r="T47"/>
    </row>
    <row r="48" spans="1:20" ht="12.95" customHeight="1" thickBot="1">
      <c r="A48" s="835"/>
      <c r="B48" s="836"/>
      <c r="C48" s="837"/>
      <c r="D48" s="837"/>
      <c r="E48" s="837"/>
      <c r="F48" s="837"/>
      <c r="G48" s="837"/>
      <c r="H48" s="837"/>
      <c r="I48" s="837"/>
      <c r="J48" s="837"/>
      <c r="K48" s="837"/>
      <c r="L48" s="838"/>
      <c r="M48" s="4"/>
      <c r="N48" s="4"/>
      <c r="O48"/>
      <c r="P48"/>
      <c r="Q48"/>
      <c r="R48"/>
      <c r="S48"/>
      <c r="T48"/>
    </row>
    <row r="49" spans="1:20" ht="12.95" customHeight="1">
      <c r="A49" s="885" t="s">
        <v>379</v>
      </c>
      <c r="B49" s="886" t="s">
        <v>124</v>
      </c>
      <c r="C49" s="290"/>
      <c r="D49" s="290"/>
      <c r="E49" s="290"/>
      <c r="F49" s="290"/>
      <c r="G49" s="290"/>
      <c r="H49" s="290"/>
      <c r="I49" s="290"/>
      <c r="J49" s="290"/>
      <c r="K49" s="290"/>
      <c r="L49" s="289"/>
      <c r="M49" s="4"/>
      <c r="N49" s="4"/>
      <c r="O49"/>
      <c r="P49"/>
      <c r="Q49"/>
      <c r="R49"/>
      <c r="S49"/>
      <c r="T49"/>
    </row>
    <row r="50" spans="1:20" ht="12.95" customHeight="1">
      <c r="A50" s="514"/>
      <c r="B50" s="196" t="s">
        <v>494</v>
      </c>
      <c r="C50" s="291"/>
      <c r="D50" s="291"/>
      <c r="E50" s="291"/>
      <c r="F50" s="291"/>
      <c r="G50" s="290"/>
      <c r="H50" s="290"/>
      <c r="I50" s="290"/>
      <c r="J50" s="290">
        <v>90000</v>
      </c>
      <c r="K50" s="290"/>
      <c r="L50" s="289">
        <f>SUM(C50:K50)</f>
        <v>90000</v>
      </c>
      <c r="M50" s="4"/>
      <c r="N50" s="4"/>
      <c r="O50"/>
      <c r="P50"/>
      <c r="Q50"/>
      <c r="R50"/>
      <c r="S50"/>
      <c r="T50"/>
    </row>
    <row r="51" spans="1:20" ht="12.95" customHeight="1">
      <c r="A51" s="514"/>
      <c r="B51" s="196" t="s">
        <v>495</v>
      </c>
      <c r="C51" s="291"/>
      <c r="D51" s="291"/>
      <c r="E51" s="291"/>
      <c r="F51" s="291"/>
      <c r="G51" s="290"/>
      <c r="H51" s="290"/>
      <c r="I51" s="290"/>
      <c r="J51" s="290">
        <v>90000</v>
      </c>
      <c r="K51" s="290"/>
      <c r="L51" s="289">
        <f>SUM(C51:K51)</f>
        <v>90000</v>
      </c>
      <c r="M51" s="4"/>
      <c r="N51" s="4"/>
      <c r="O51"/>
      <c r="P51"/>
      <c r="Q51"/>
      <c r="R51"/>
      <c r="S51"/>
      <c r="T51"/>
    </row>
    <row r="52" spans="1:20" ht="12.95" customHeight="1" thickBot="1">
      <c r="A52" s="835"/>
      <c r="B52" s="836"/>
      <c r="C52" s="837"/>
      <c r="D52" s="837"/>
      <c r="E52" s="837"/>
      <c r="F52" s="837"/>
      <c r="G52" s="837"/>
      <c r="H52" s="837"/>
      <c r="I52" s="837"/>
      <c r="J52" s="837"/>
      <c r="K52" s="837"/>
      <c r="L52" s="838"/>
      <c r="M52" s="4"/>
      <c r="N52" s="4"/>
      <c r="O52"/>
      <c r="P52"/>
      <c r="Q52"/>
      <c r="R52"/>
      <c r="S52"/>
      <c r="T52"/>
    </row>
    <row r="53" spans="1:20" ht="12.95" customHeight="1">
      <c r="A53" s="885" t="s">
        <v>364</v>
      </c>
      <c r="B53" s="886" t="s">
        <v>231</v>
      </c>
      <c r="C53" s="290"/>
      <c r="D53" s="290"/>
      <c r="E53" s="290"/>
      <c r="F53" s="290"/>
      <c r="G53" s="290"/>
      <c r="H53" s="290"/>
      <c r="I53" s="290"/>
      <c r="J53" s="290"/>
      <c r="K53" s="290"/>
      <c r="L53" s="289"/>
      <c r="M53" s="4"/>
      <c r="N53" s="4"/>
      <c r="O53"/>
      <c r="P53"/>
      <c r="Q53"/>
      <c r="R53"/>
      <c r="S53"/>
      <c r="T53"/>
    </row>
    <row r="54" spans="1:20" ht="12.95" customHeight="1">
      <c r="A54" s="514"/>
      <c r="B54" s="196" t="s">
        <v>494</v>
      </c>
      <c r="C54" s="291">
        <v>11735</v>
      </c>
      <c r="D54" s="291"/>
      <c r="E54" s="291"/>
      <c r="F54" s="291"/>
      <c r="G54" s="290"/>
      <c r="H54" s="290"/>
      <c r="I54" s="290"/>
      <c r="J54" s="290"/>
      <c r="K54" s="290"/>
      <c r="L54" s="289">
        <f>SUM(C54:K54)</f>
        <v>11735</v>
      </c>
      <c r="M54" s="4"/>
      <c r="N54" s="4"/>
      <c r="O54"/>
      <c r="P54"/>
      <c r="Q54"/>
      <c r="R54"/>
      <c r="S54"/>
      <c r="T54"/>
    </row>
    <row r="55" spans="1:20" ht="12.95" customHeight="1">
      <c r="A55" s="514"/>
      <c r="B55" s="196" t="s">
        <v>495</v>
      </c>
      <c r="C55" s="291">
        <v>11735</v>
      </c>
      <c r="D55" s="291"/>
      <c r="E55" s="291"/>
      <c r="F55" s="291"/>
      <c r="G55" s="290"/>
      <c r="H55" s="290"/>
      <c r="I55" s="290"/>
      <c r="J55" s="290"/>
      <c r="K55" s="290"/>
      <c r="L55" s="289">
        <f>SUM(C55:K55)</f>
        <v>11735</v>
      </c>
      <c r="M55" s="4"/>
      <c r="N55" s="4"/>
      <c r="O55"/>
      <c r="P55"/>
      <c r="Q55"/>
      <c r="R55"/>
      <c r="S55"/>
      <c r="T55"/>
    </row>
    <row r="56" spans="1:20" ht="12.95" customHeight="1" thickBot="1">
      <c r="A56" s="835"/>
      <c r="B56" s="836"/>
      <c r="C56" s="837"/>
      <c r="D56" s="837"/>
      <c r="E56" s="837"/>
      <c r="F56" s="837"/>
      <c r="G56" s="837"/>
      <c r="H56" s="837"/>
      <c r="I56" s="837"/>
      <c r="J56" s="837"/>
      <c r="K56" s="837"/>
      <c r="L56" s="838"/>
      <c r="M56" s="4"/>
      <c r="N56" s="4"/>
      <c r="O56"/>
      <c r="P56"/>
      <c r="Q56"/>
      <c r="R56"/>
      <c r="S56"/>
      <c r="T56"/>
    </row>
    <row r="57" spans="1:20" ht="12.95" customHeight="1">
      <c r="A57" s="885" t="s">
        <v>365</v>
      </c>
      <c r="B57" s="886" t="s">
        <v>129</v>
      </c>
      <c r="C57" s="290"/>
      <c r="D57" s="290"/>
      <c r="E57" s="290"/>
      <c r="F57" s="290"/>
      <c r="G57" s="290"/>
      <c r="H57" s="290"/>
      <c r="I57" s="290"/>
      <c r="J57" s="290"/>
      <c r="K57" s="290"/>
      <c r="L57" s="289"/>
      <c r="M57" s="4"/>
      <c r="N57" s="4"/>
      <c r="O57"/>
      <c r="P57"/>
      <c r="Q57"/>
      <c r="R57"/>
      <c r="S57"/>
      <c r="T57"/>
    </row>
    <row r="58" spans="1:20" ht="12.95" customHeight="1">
      <c r="A58" s="827"/>
      <c r="B58" s="196" t="s">
        <v>494</v>
      </c>
      <c r="C58" s="291">
        <v>762</v>
      </c>
      <c r="D58" s="291"/>
      <c r="E58" s="291"/>
      <c r="F58" s="291"/>
      <c r="G58" s="291"/>
      <c r="H58" s="291"/>
      <c r="I58" s="291"/>
      <c r="J58" s="291"/>
      <c r="K58" s="291"/>
      <c r="L58" s="289">
        <f>SUM(C58:K58)</f>
        <v>762</v>
      </c>
      <c r="M58" s="4"/>
      <c r="N58" s="4"/>
      <c r="O58"/>
      <c r="P58"/>
      <c r="Q58"/>
      <c r="R58"/>
      <c r="S58"/>
      <c r="T58"/>
    </row>
    <row r="59" spans="1:20" ht="12.95" customHeight="1">
      <c r="A59" s="827"/>
      <c r="B59" s="196" t="s">
        <v>495</v>
      </c>
      <c r="C59" s="291">
        <v>762</v>
      </c>
      <c r="D59" s="291"/>
      <c r="E59" s="291"/>
      <c r="F59" s="291"/>
      <c r="G59" s="291"/>
      <c r="H59" s="291"/>
      <c r="I59" s="291"/>
      <c r="J59" s="291"/>
      <c r="K59" s="291"/>
      <c r="L59" s="289">
        <f>SUM(C59:K59)</f>
        <v>762</v>
      </c>
      <c r="M59" s="4"/>
      <c r="N59" s="4"/>
      <c r="O59"/>
      <c r="P59"/>
      <c r="Q59"/>
      <c r="R59"/>
      <c r="S59"/>
      <c r="T59"/>
    </row>
    <row r="60" spans="1:20" ht="12.95" customHeight="1" thickBot="1">
      <c r="A60" s="515"/>
      <c r="B60" s="196"/>
      <c r="C60" s="895"/>
      <c r="D60" s="895"/>
      <c r="E60" s="895"/>
      <c r="F60" s="895"/>
      <c r="G60" s="896"/>
      <c r="H60" s="896"/>
      <c r="I60" s="896"/>
      <c r="J60" s="896"/>
      <c r="K60" s="896"/>
      <c r="L60" s="838"/>
      <c r="M60" s="4"/>
      <c r="N60" s="4"/>
      <c r="O60"/>
      <c r="P60"/>
      <c r="Q60"/>
      <c r="R60"/>
      <c r="S60"/>
      <c r="T60"/>
    </row>
    <row r="61" spans="1:20" s="185" customFormat="1" ht="18.75" customHeight="1">
      <c r="A61" s="1399" t="s">
        <v>512</v>
      </c>
      <c r="B61" s="1400"/>
      <c r="C61" s="897"/>
      <c r="D61" s="897"/>
      <c r="E61" s="897"/>
      <c r="F61" s="897"/>
      <c r="G61" s="897"/>
      <c r="H61" s="897"/>
      <c r="I61" s="897"/>
      <c r="J61" s="897"/>
      <c r="K61" s="897"/>
      <c r="L61" s="289"/>
      <c r="M61" s="184"/>
      <c r="N61" s="186"/>
      <c r="O61" s="184"/>
    </row>
    <row r="62" spans="1:20" s="185" customFormat="1" ht="12.95" customHeight="1">
      <c r="A62" s="889"/>
      <c r="B62" s="890" t="s">
        <v>494</v>
      </c>
      <c r="C62" s="891">
        <f>C6+C10+C14+C18+C22+C26+C30+C34+C38+C42+C46+C50+C54+C58</f>
        <v>44694</v>
      </c>
      <c r="D62" s="891">
        <f t="shared" ref="D62:L62" si="0">D6+D10+D14+D18+D22+D26+D30+D34+D38+D42+D46+D50+D54+D58</f>
        <v>399700</v>
      </c>
      <c r="E62" s="891">
        <f t="shared" si="0"/>
        <v>146016</v>
      </c>
      <c r="F62" s="891">
        <f t="shared" si="0"/>
        <v>8343</v>
      </c>
      <c r="G62" s="891">
        <f t="shared" si="0"/>
        <v>18285</v>
      </c>
      <c r="H62" s="891">
        <f t="shared" si="0"/>
        <v>43582</v>
      </c>
      <c r="I62" s="891">
        <f t="shared" si="0"/>
        <v>56000</v>
      </c>
      <c r="J62" s="891">
        <f t="shared" si="0"/>
        <v>90000</v>
      </c>
      <c r="K62" s="891">
        <f t="shared" si="0"/>
        <v>0</v>
      </c>
      <c r="L62" s="891">
        <f t="shared" si="0"/>
        <v>806620</v>
      </c>
      <c r="M62" s="184"/>
      <c r="N62" s="186"/>
      <c r="O62" s="184"/>
    </row>
    <row r="63" spans="1:20" s="185" customFormat="1" ht="12.95" customHeight="1">
      <c r="A63" s="889"/>
      <c r="B63" s="890" t="s">
        <v>495</v>
      </c>
      <c r="C63" s="891">
        <f t="shared" ref="C63:L63" si="1">C7+C11+C15+C19+C23+C27+C31+C35+C39+C43+C47+C51+C55+C59</f>
        <v>44694</v>
      </c>
      <c r="D63" s="891">
        <f t="shared" si="1"/>
        <v>399700</v>
      </c>
      <c r="E63" s="891">
        <f t="shared" si="1"/>
        <v>195729</v>
      </c>
      <c r="F63" s="891">
        <f t="shared" si="1"/>
        <v>11057</v>
      </c>
      <c r="G63" s="891">
        <f t="shared" si="1"/>
        <v>18285</v>
      </c>
      <c r="H63" s="891">
        <f t="shared" si="1"/>
        <v>21920</v>
      </c>
      <c r="I63" s="891">
        <f t="shared" si="1"/>
        <v>65114</v>
      </c>
      <c r="J63" s="891">
        <f t="shared" si="1"/>
        <v>90000</v>
      </c>
      <c r="K63" s="891">
        <f t="shared" si="1"/>
        <v>0</v>
      </c>
      <c r="L63" s="891">
        <f t="shared" si="1"/>
        <v>846499</v>
      </c>
      <c r="M63" s="184"/>
      <c r="N63" s="186"/>
      <c r="O63" s="184"/>
    </row>
    <row r="64" spans="1:20" ht="12.95" customHeight="1" thickBot="1">
      <c r="A64" s="892"/>
      <c r="B64" s="893"/>
      <c r="C64" s="891"/>
      <c r="D64" s="891"/>
      <c r="E64" s="891"/>
      <c r="F64" s="891"/>
      <c r="G64" s="891"/>
      <c r="H64" s="891"/>
      <c r="I64" s="891"/>
      <c r="J64" s="891"/>
      <c r="K64" s="891"/>
      <c r="L64" s="891"/>
      <c r="M64" s="536"/>
      <c r="N64" s="531"/>
      <c r="O64" s="413"/>
      <c r="P64" s="413"/>
    </row>
    <row r="65" spans="1:20" ht="12.95" customHeight="1">
      <c r="A65" s="1280"/>
      <c r="B65" s="1281"/>
      <c r="C65" s="1282"/>
      <c r="D65" s="1282"/>
      <c r="E65" s="1282"/>
      <c r="F65" s="1282"/>
      <c r="G65" s="1282"/>
      <c r="H65" s="1282"/>
      <c r="I65" s="1282"/>
      <c r="J65" s="1282"/>
      <c r="K65" s="1283"/>
      <c r="L65" s="1284"/>
      <c r="M65" s="536"/>
      <c r="N65" s="531"/>
      <c r="O65" s="413"/>
      <c r="P65" s="413"/>
    </row>
    <row r="66" spans="1:20" ht="12.95" customHeight="1">
      <c r="A66" s="627" t="s">
        <v>320</v>
      </c>
      <c r="B66" s="628" t="s">
        <v>3</v>
      </c>
      <c r="C66" s="642"/>
      <c r="D66" s="642"/>
      <c r="E66" s="642"/>
      <c r="F66" s="642"/>
      <c r="G66" s="643"/>
      <c r="H66" s="604"/>
      <c r="I66" s="604"/>
      <c r="J66" s="604"/>
      <c r="K66" s="604"/>
      <c r="L66" s="604"/>
      <c r="M66" s="1278"/>
      <c r="N66" s="539"/>
      <c r="O66" s="413"/>
      <c r="P66" s="413"/>
    </row>
    <row r="67" spans="1:20" ht="12.95" customHeight="1">
      <c r="A67" s="712"/>
      <c r="B67" s="429" t="s">
        <v>494</v>
      </c>
      <c r="C67" s="619"/>
      <c r="D67" s="619"/>
      <c r="E67" s="619"/>
      <c r="F67" s="619"/>
      <c r="G67" s="699"/>
      <c r="H67" s="601"/>
      <c r="I67" s="601"/>
      <c r="J67" s="601"/>
      <c r="K67" s="601"/>
      <c r="L67" s="1298"/>
      <c r="M67" s="1278"/>
      <c r="N67" s="539"/>
      <c r="O67" s="413"/>
      <c r="P67" s="413"/>
    </row>
    <row r="68" spans="1:20" ht="12.95" customHeight="1">
      <c r="A68" s="712"/>
      <c r="B68" s="429" t="s">
        <v>495</v>
      </c>
      <c r="C68" s="619"/>
      <c r="D68" s="619"/>
      <c r="E68" s="619"/>
      <c r="F68" s="619"/>
      <c r="G68" s="699"/>
      <c r="H68" s="1293">
        <v>21662</v>
      </c>
      <c r="I68" s="601"/>
      <c r="J68" s="601"/>
      <c r="K68" s="601"/>
      <c r="L68" s="1302">
        <f>SUM(H68)</f>
        <v>21662</v>
      </c>
      <c r="M68" s="1278"/>
      <c r="N68" s="539"/>
      <c r="O68" s="413"/>
      <c r="P68" s="413"/>
    </row>
    <row r="69" spans="1:20" ht="12.95" customHeight="1" thickBot="1">
      <c r="A69" s="712"/>
      <c r="B69" s="685"/>
      <c r="C69" s="629"/>
      <c r="D69" s="629"/>
      <c r="E69" s="629"/>
      <c r="F69" s="629"/>
      <c r="G69" s="713"/>
      <c r="H69" s="1294"/>
      <c r="I69" s="622"/>
      <c r="J69" s="622"/>
      <c r="K69" s="622"/>
      <c r="L69" s="1303"/>
      <c r="M69" s="1278"/>
      <c r="N69" s="539"/>
      <c r="O69" s="413"/>
      <c r="P69" s="413"/>
    </row>
    <row r="70" spans="1:20" ht="12.95" customHeight="1" thickBot="1">
      <c r="A70" s="1407" t="s">
        <v>498</v>
      </c>
      <c r="B70" s="1408"/>
      <c r="C70" s="1286"/>
      <c r="D70" s="1286"/>
      <c r="E70" s="1286"/>
      <c r="F70" s="1286"/>
      <c r="G70" s="1286"/>
      <c r="H70" s="1295"/>
      <c r="I70" s="1286"/>
      <c r="J70" s="1286"/>
      <c r="K70" s="1286"/>
      <c r="L70" s="1299"/>
      <c r="M70" s="1279"/>
      <c r="N70" s="539"/>
      <c r="O70" s="413"/>
      <c r="P70" s="413"/>
    </row>
    <row r="71" spans="1:20" ht="12.95" customHeight="1">
      <c r="A71" s="1287"/>
      <c r="B71" s="1288" t="s">
        <v>494</v>
      </c>
      <c r="C71" s="1289"/>
      <c r="D71" s="1289"/>
      <c r="E71" s="1289"/>
      <c r="F71" s="1289"/>
      <c r="G71" s="1289"/>
      <c r="H71" s="1296"/>
      <c r="I71" s="1289"/>
      <c r="J71" s="1289"/>
      <c r="K71" s="1289"/>
      <c r="L71" s="1300"/>
      <c r="M71" s="1279"/>
      <c r="N71" s="1285"/>
      <c r="O71" s="413"/>
      <c r="P71" s="413"/>
    </row>
    <row r="72" spans="1:20" ht="12.95" customHeight="1" thickBot="1">
      <c r="A72" s="1290"/>
      <c r="B72" s="1291" t="s">
        <v>495</v>
      </c>
      <c r="C72" s="1292"/>
      <c r="D72" s="1292"/>
      <c r="E72" s="1292"/>
      <c r="F72" s="1292"/>
      <c r="G72" s="1292"/>
      <c r="H72" s="1297">
        <f>SUM(H68)</f>
        <v>21662</v>
      </c>
      <c r="I72" s="1292"/>
      <c r="J72" s="1292"/>
      <c r="K72" s="1292"/>
      <c r="L72" s="1301">
        <f>SUM(H72)</f>
        <v>21662</v>
      </c>
      <c r="M72" s="1279"/>
      <c r="N72" s="1285"/>
      <c r="O72" s="413"/>
      <c r="P72" s="413"/>
    </row>
    <row r="73" spans="1:20" ht="12.95" customHeight="1">
      <c r="A73" s="990"/>
      <c r="B73" s="991"/>
      <c r="C73" s="992"/>
      <c r="D73" s="993"/>
      <c r="E73" s="993"/>
      <c r="F73" s="993"/>
      <c r="G73" s="993"/>
      <c r="H73" s="993"/>
      <c r="I73" s="993"/>
      <c r="J73" s="993"/>
      <c r="K73" s="994"/>
      <c r="L73" s="289"/>
      <c r="M73" s="536"/>
      <c r="N73" s="531"/>
      <c r="O73" s="413"/>
      <c r="P73" s="413"/>
    </row>
    <row r="74" spans="1:20" ht="12" customHeight="1">
      <c r="A74" s="1393" t="s">
        <v>209</v>
      </c>
      <c r="B74" s="1394"/>
      <c r="C74" s="427"/>
      <c r="D74" s="290"/>
      <c r="E74" s="290"/>
      <c r="F74" s="290"/>
      <c r="G74" s="290"/>
      <c r="H74" s="290"/>
      <c r="I74" s="290"/>
      <c r="J74" s="290"/>
      <c r="K74" s="290"/>
      <c r="L74" s="289"/>
      <c r="M74" s="536"/>
      <c r="N74" s="531"/>
      <c r="O74" s="413"/>
      <c r="P74" s="413"/>
    </row>
    <row r="75" spans="1:20" ht="12" customHeight="1">
      <c r="A75" s="882" t="s">
        <v>345</v>
      </c>
      <c r="B75" s="883" t="s">
        <v>346</v>
      </c>
      <c r="C75" s="291"/>
      <c r="D75" s="291"/>
      <c r="E75" s="291"/>
      <c r="F75" s="291"/>
      <c r="G75" s="290"/>
      <c r="H75" s="290"/>
      <c r="I75" s="290"/>
      <c r="J75" s="290"/>
      <c r="K75" s="290"/>
      <c r="L75" s="289"/>
      <c r="M75" s="4"/>
      <c r="N75" s="4"/>
      <c r="O75" s="4"/>
      <c r="P75"/>
      <c r="Q75"/>
      <c r="R75"/>
      <c r="S75"/>
      <c r="T75"/>
    </row>
    <row r="76" spans="1:20" ht="12" customHeight="1">
      <c r="A76" s="898"/>
      <c r="B76" s="196" t="s">
        <v>494</v>
      </c>
      <c r="C76" s="291">
        <v>5400</v>
      </c>
      <c r="D76" s="291"/>
      <c r="E76" s="291"/>
      <c r="F76" s="291">
        <v>4400</v>
      </c>
      <c r="G76" s="290"/>
      <c r="H76" s="290"/>
      <c r="I76" s="290"/>
      <c r="J76" s="290"/>
      <c r="K76" s="290"/>
      <c r="L76" s="289">
        <f>SUM(C76:K76)</f>
        <v>9800</v>
      </c>
      <c r="M76" s="4"/>
      <c r="N76" s="4"/>
      <c r="O76" s="4"/>
      <c r="P76"/>
      <c r="Q76"/>
      <c r="R76"/>
      <c r="S76"/>
      <c r="T76"/>
    </row>
    <row r="77" spans="1:20" ht="12" customHeight="1">
      <c r="A77" s="898"/>
      <c r="B77" s="196" t="s">
        <v>495</v>
      </c>
      <c r="C77" s="291">
        <v>5400</v>
      </c>
      <c r="D77" s="291"/>
      <c r="E77" s="291"/>
      <c r="F77" s="291">
        <v>4400</v>
      </c>
      <c r="G77" s="290"/>
      <c r="H77" s="290"/>
      <c r="I77" s="290"/>
      <c r="J77" s="290"/>
      <c r="K77" s="290"/>
      <c r="L77" s="289">
        <f>SUM(C77:K77)</f>
        <v>9800</v>
      </c>
      <c r="M77" s="4"/>
      <c r="N77" s="4"/>
      <c r="O77" s="4"/>
      <c r="P77"/>
      <c r="Q77"/>
      <c r="R77"/>
      <c r="S77"/>
      <c r="T77"/>
    </row>
    <row r="78" spans="1:20" ht="12" customHeight="1" thickBot="1">
      <c r="A78" s="900"/>
      <c r="B78" s="836"/>
      <c r="C78" s="837"/>
      <c r="D78" s="837"/>
      <c r="E78" s="837"/>
      <c r="F78" s="837"/>
      <c r="G78" s="837"/>
      <c r="H78" s="837"/>
      <c r="I78" s="837"/>
      <c r="J78" s="837"/>
      <c r="K78" s="837"/>
      <c r="L78" s="838"/>
      <c r="M78" s="4"/>
      <c r="N78" s="4"/>
      <c r="O78" s="4"/>
      <c r="P78"/>
      <c r="Q78"/>
      <c r="R78"/>
      <c r="S78"/>
      <c r="T78"/>
    </row>
    <row r="79" spans="1:20" ht="12" customHeight="1">
      <c r="A79" s="899" t="s">
        <v>347</v>
      </c>
      <c r="B79" s="886" t="s">
        <v>348</v>
      </c>
      <c r="C79" s="290"/>
      <c r="D79" s="290"/>
      <c r="E79" s="290"/>
      <c r="F79" s="290"/>
      <c r="G79" s="290"/>
      <c r="H79" s="290"/>
      <c r="I79" s="290"/>
      <c r="J79" s="290"/>
      <c r="K79" s="290"/>
      <c r="L79" s="289"/>
      <c r="M79" s="4"/>
      <c r="N79" s="4"/>
      <c r="O79" s="4"/>
      <c r="P79"/>
      <c r="Q79"/>
      <c r="R79"/>
      <c r="S79"/>
      <c r="T79"/>
    </row>
    <row r="80" spans="1:20" ht="12" customHeight="1">
      <c r="A80" s="547"/>
      <c r="B80" s="196" t="s">
        <v>494</v>
      </c>
      <c r="C80" s="291">
        <v>1000</v>
      </c>
      <c r="D80" s="291"/>
      <c r="E80" s="291"/>
      <c r="F80" s="291"/>
      <c r="G80" s="291"/>
      <c r="H80" s="291"/>
      <c r="I80" s="291"/>
      <c r="J80" s="291"/>
      <c r="K80" s="291"/>
      <c r="L80" s="289">
        <f>SUM(C80:K80)</f>
        <v>1000</v>
      </c>
      <c r="M80" s="4"/>
      <c r="N80" s="4"/>
      <c r="O80" s="4"/>
      <c r="P80"/>
      <c r="Q80"/>
      <c r="R80"/>
      <c r="S80"/>
      <c r="T80"/>
    </row>
    <row r="81" spans="1:20" ht="12" customHeight="1">
      <c r="A81" s="547"/>
      <c r="B81" s="196" t="s">
        <v>495</v>
      </c>
      <c r="C81" s="291">
        <v>1000</v>
      </c>
      <c r="D81" s="291"/>
      <c r="E81" s="291"/>
      <c r="F81" s="291"/>
      <c r="G81" s="291"/>
      <c r="H81" s="291"/>
      <c r="I81" s="291"/>
      <c r="J81" s="291"/>
      <c r="K81" s="291"/>
      <c r="L81" s="289">
        <f>SUM(C81:K81)</f>
        <v>1000</v>
      </c>
      <c r="M81" s="4"/>
      <c r="N81" s="4"/>
      <c r="O81" s="4"/>
      <c r="P81"/>
      <c r="Q81"/>
      <c r="R81"/>
      <c r="S81"/>
      <c r="T81"/>
    </row>
    <row r="82" spans="1:20" s="124" customFormat="1" ht="12" customHeight="1" thickBot="1">
      <c r="A82" s="532"/>
      <c r="B82" s="196"/>
      <c r="C82" s="533"/>
      <c r="D82" s="534"/>
      <c r="E82" s="534"/>
      <c r="F82" s="534"/>
      <c r="G82" s="534"/>
      <c r="H82" s="534"/>
      <c r="I82" s="535"/>
      <c r="J82" s="535"/>
      <c r="K82" s="535"/>
      <c r="L82" s="838"/>
      <c r="M82" s="538"/>
      <c r="N82" s="539"/>
      <c r="O82" s="122"/>
    </row>
    <row r="83" spans="1:20" ht="21" customHeight="1">
      <c r="A83" s="1401" t="s">
        <v>513</v>
      </c>
      <c r="B83" s="1402"/>
      <c r="C83" s="897"/>
      <c r="D83" s="897"/>
      <c r="E83" s="897"/>
      <c r="F83" s="897"/>
      <c r="G83" s="897"/>
      <c r="H83" s="897"/>
      <c r="I83" s="897"/>
      <c r="J83" s="897"/>
      <c r="K83" s="897"/>
      <c r="L83" s="289"/>
      <c r="M83" s="530"/>
      <c r="N83" s="531"/>
      <c r="O83" s="220"/>
      <c r="P83" s="220"/>
    </row>
    <row r="84" spans="1:20" ht="12" customHeight="1">
      <c r="A84" s="894"/>
      <c r="B84" s="890" t="s">
        <v>494</v>
      </c>
      <c r="C84" s="891">
        <f>C76+C80</f>
        <v>6400</v>
      </c>
      <c r="D84" s="891">
        <f t="shared" ref="D84:L84" si="2">D76+D80</f>
        <v>0</v>
      </c>
      <c r="E84" s="891">
        <f t="shared" si="2"/>
        <v>0</v>
      </c>
      <c r="F84" s="891">
        <f t="shared" si="2"/>
        <v>4400</v>
      </c>
      <c r="G84" s="891">
        <f t="shared" si="2"/>
        <v>0</v>
      </c>
      <c r="H84" s="891">
        <f t="shared" si="2"/>
        <v>0</v>
      </c>
      <c r="I84" s="891">
        <f t="shared" si="2"/>
        <v>0</v>
      </c>
      <c r="J84" s="891">
        <f t="shared" si="2"/>
        <v>0</v>
      </c>
      <c r="K84" s="891">
        <f t="shared" si="2"/>
        <v>0</v>
      </c>
      <c r="L84" s="891">
        <f t="shared" si="2"/>
        <v>10800</v>
      </c>
      <c r="M84" s="530"/>
      <c r="N84" s="531"/>
      <c r="O84" s="220"/>
      <c r="P84" s="220"/>
    </row>
    <row r="85" spans="1:20" ht="12" customHeight="1">
      <c r="A85" s="894"/>
      <c r="B85" s="890" t="s">
        <v>495</v>
      </c>
      <c r="C85" s="891">
        <f t="shared" ref="C85:L85" si="3">C77+C81</f>
        <v>6400</v>
      </c>
      <c r="D85" s="891">
        <f t="shared" si="3"/>
        <v>0</v>
      </c>
      <c r="E85" s="891">
        <f t="shared" si="3"/>
        <v>0</v>
      </c>
      <c r="F85" s="891">
        <f t="shared" si="3"/>
        <v>4400</v>
      </c>
      <c r="G85" s="891">
        <f t="shared" si="3"/>
        <v>0</v>
      </c>
      <c r="H85" s="891">
        <f t="shared" si="3"/>
        <v>0</v>
      </c>
      <c r="I85" s="891">
        <f t="shared" si="3"/>
        <v>0</v>
      </c>
      <c r="J85" s="891">
        <f t="shared" si="3"/>
        <v>0</v>
      </c>
      <c r="K85" s="891">
        <f t="shared" si="3"/>
        <v>0</v>
      </c>
      <c r="L85" s="891">
        <f t="shared" si="3"/>
        <v>10800</v>
      </c>
      <c r="M85" s="530"/>
      <c r="N85" s="531"/>
      <c r="O85" s="220"/>
      <c r="P85" s="220"/>
    </row>
    <row r="86" spans="1:20" ht="12" customHeight="1">
      <c r="A86" s="894"/>
      <c r="B86" s="890"/>
      <c r="C86" s="891"/>
      <c r="D86" s="891"/>
      <c r="E86" s="891"/>
      <c r="F86" s="891"/>
      <c r="G86" s="891"/>
      <c r="H86" s="891"/>
      <c r="I86" s="891"/>
      <c r="J86" s="891"/>
      <c r="K86" s="891"/>
      <c r="L86" s="891"/>
      <c r="M86" s="530"/>
      <c r="N86" s="531"/>
      <c r="O86" s="220"/>
      <c r="P86" s="220"/>
    </row>
    <row r="87" spans="1:20" ht="11.25" customHeight="1">
      <c r="A87" s="1403" t="s">
        <v>514</v>
      </c>
      <c r="B87" s="1404"/>
      <c r="C87" s="901"/>
      <c r="D87" s="901"/>
      <c r="E87" s="901"/>
      <c r="F87" s="901"/>
      <c r="G87" s="901"/>
      <c r="H87" s="901"/>
      <c r="I87" s="901"/>
      <c r="J87" s="901"/>
      <c r="K87" s="901"/>
      <c r="L87" s="289"/>
      <c r="M87" s="530"/>
      <c r="N87" s="531"/>
      <c r="O87" s="220"/>
      <c r="P87" s="220"/>
    </row>
    <row r="88" spans="1:20" ht="12" customHeight="1">
      <c r="A88" s="894"/>
      <c r="B88" s="890" t="s">
        <v>494</v>
      </c>
      <c r="C88" s="891">
        <f>C62+C84</f>
        <v>51094</v>
      </c>
      <c r="D88" s="891">
        <f t="shared" ref="D88:L88" si="4">D62+D84</f>
        <v>399700</v>
      </c>
      <c r="E88" s="891">
        <f t="shared" si="4"/>
        <v>146016</v>
      </c>
      <c r="F88" s="891">
        <f t="shared" si="4"/>
        <v>12743</v>
      </c>
      <c r="G88" s="891">
        <f t="shared" si="4"/>
        <v>18285</v>
      </c>
      <c r="H88" s="891">
        <f t="shared" si="4"/>
        <v>43582</v>
      </c>
      <c r="I88" s="891">
        <f t="shared" si="4"/>
        <v>56000</v>
      </c>
      <c r="J88" s="891">
        <f t="shared" si="4"/>
        <v>90000</v>
      </c>
      <c r="K88" s="891">
        <f t="shared" si="4"/>
        <v>0</v>
      </c>
      <c r="L88" s="891">
        <f t="shared" si="4"/>
        <v>817420</v>
      </c>
      <c r="M88" s="530"/>
      <c r="N88" s="531"/>
      <c r="O88" s="220"/>
      <c r="P88" s="220"/>
    </row>
    <row r="89" spans="1:20" ht="12" customHeight="1">
      <c r="A89" s="894"/>
      <c r="B89" s="890" t="s">
        <v>495</v>
      </c>
      <c r="C89" s="891">
        <f t="shared" ref="C89:K89" si="5">C63+C85</f>
        <v>51094</v>
      </c>
      <c r="D89" s="891">
        <f t="shared" si="5"/>
        <v>399700</v>
      </c>
      <c r="E89" s="891">
        <f t="shared" si="5"/>
        <v>195729</v>
      </c>
      <c r="F89" s="891">
        <f t="shared" si="5"/>
        <v>15457</v>
      </c>
      <c r="G89" s="891">
        <f t="shared" si="5"/>
        <v>18285</v>
      </c>
      <c r="H89" s="891">
        <f t="shared" si="5"/>
        <v>21920</v>
      </c>
      <c r="I89" s="891">
        <f t="shared" si="5"/>
        <v>65114</v>
      </c>
      <c r="J89" s="891">
        <f t="shared" si="5"/>
        <v>90000</v>
      </c>
      <c r="K89" s="891">
        <f t="shared" si="5"/>
        <v>0</v>
      </c>
      <c r="L89" s="891">
        <f>SUM(L85,L72,L63)</f>
        <v>878961</v>
      </c>
      <c r="M89" s="530">
        <v>878961</v>
      </c>
      <c r="N89" s="531"/>
      <c r="O89" s="220"/>
      <c r="P89" s="220"/>
    </row>
    <row r="90" spans="1:20" ht="12" customHeight="1">
      <c r="A90" s="894"/>
      <c r="B90" s="890"/>
      <c r="C90" s="891"/>
      <c r="D90" s="891"/>
      <c r="E90" s="891"/>
      <c r="F90" s="891"/>
      <c r="G90" s="891"/>
      <c r="H90" s="891"/>
      <c r="I90" s="891"/>
      <c r="J90" s="891"/>
      <c r="K90" s="891"/>
      <c r="L90" s="891"/>
      <c r="M90" s="530"/>
      <c r="N90" s="531"/>
      <c r="O90" s="220"/>
      <c r="P90" s="220"/>
    </row>
    <row r="91" spans="1:20">
      <c r="A91" s="529"/>
      <c r="B91" s="901"/>
      <c r="D91" s="530"/>
      <c r="E91" s="530"/>
      <c r="F91" s="530"/>
      <c r="G91" s="530"/>
      <c r="H91" s="530"/>
      <c r="I91" s="530"/>
      <c r="J91" s="530"/>
      <c r="K91" s="530"/>
      <c r="L91" s="530"/>
      <c r="M91" s="530"/>
      <c r="N91" s="531"/>
      <c r="O91" s="220"/>
      <c r="P91" s="220"/>
    </row>
    <row r="92" spans="1:20" s="114" customFormat="1" ht="62.25" customHeight="1">
      <c r="A92" s="496" t="s">
        <v>314</v>
      </c>
      <c r="B92" s="218" t="s">
        <v>315</v>
      </c>
      <c r="C92" s="508" t="s">
        <v>10</v>
      </c>
      <c r="D92" s="219" t="s">
        <v>316</v>
      </c>
      <c r="E92" s="219" t="s">
        <v>121</v>
      </c>
      <c r="F92" s="219" t="s">
        <v>317</v>
      </c>
      <c r="G92" s="219" t="s">
        <v>142</v>
      </c>
      <c r="H92" s="219" t="s">
        <v>141</v>
      </c>
      <c r="I92" s="219" t="s">
        <v>318</v>
      </c>
      <c r="J92" s="219" t="s">
        <v>419</v>
      </c>
      <c r="K92" s="219" t="s">
        <v>122</v>
      </c>
      <c r="L92" s="219" t="s">
        <v>164</v>
      </c>
      <c r="M92" s="219" t="s">
        <v>61</v>
      </c>
      <c r="N92" s="222" t="s">
        <v>22</v>
      </c>
      <c r="O92" s="217"/>
      <c r="P92" s="217"/>
      <c r="Q92" s="217"/>
      <c r="R92" s="217"/>
    </row>
    <row r="93" spans="1:20" s="185" customFormat="1" ht="12" customHeight="1">
      <c r="A93" s="1397" t="s">
        <v>206</v>
      </c>
      <c r="B93" s="1398"/>
    </row>
    <row r="94" spans="1:20" s="909" customFormat="1" ht="12" customHeight="1">
      <c r="A94" s="904" t="s">
        <v>320</v>
      </c>
      <c r="B94" s="884" t="s">
        <v>3</v>
      </c>
      <c r="C94" s="905"/>
      <c r="D94" s="906"/>
      <c r="E94" s="906"/>
      <c r="F94" s="906"/>
      <c r="G94" s="906"/>
      <c r="H94" s="906"/>
      <c r="I94" s="907"/>
      <c r="J94" s="907"/>
      <c r="K94" s="907"/>
      <c r="L94" s="907"/>
      <c r="M94" s="907"/>
      <c r="N94" s="908"/>
    </row>
    <row r="95" spans="1:20" s="909" customFormat="1" ht="12" customHeight="1">
      <c r="A95" s="910"/>
      <c r="B95" s="523" t="s">
        <v>494</v>
      </c>
      <c r="C95" s="905">
        <v>6600</v>
      </c>
      <c r="D95" s="906">
        <v>1806</v>
      </c>
      <c r="E95" s="906"/>
      <c r="F95" s="906"/>
      <c r="G95" s="906"/>
      <c r="H95" s="906"/>
      <c r="I95" s="907"/>
      <c r="J95" s="907"/>
      <c r="K95" s="907"/>
      <c r="L95" s="907"/>
      <c r="M95" s="907"/>
      <c r="N95" s="908">
        <f t="shared" ref="N95:N156" si="6">SUM(C95:M95)</f>
        <v>8406</v>
      </c>
    </row>
    <row r="96" spans="1:20" s="909" customFormat="1" ht="12" customHeight="1">
      <c r="A96" s="910"/>
      <c r="B96" s="523" t="s">
        <v>495</v>
      </c>
      <c r="C96" s="905">
        <v>11450</v>
      </c>
      <c r="D96" s="906">
        <v>3356</v>
      </c>
      <c r="E96" s="906">
        <f>'6. sz.melléklet'!E7</f>
        <v>35393</v>
      </c>
      <c r="F96" s="906"/>
      <c r="G96" s="906"/>
      <c r="H96" s="906"/>
      <c r="I96" s="907">
        <v>6767</v>
      </c>
      <c r="J96" s="907"/>
      <c r="K96" s="907"/>
      <c r="L96" s="907"/>
      <c r="M96" s="907"/>
      <c r="N96" s="908">
        <f t="shared" si="6"/>
        <v>56966</v>
      </c>
    </row>
    <row r="97" spans="1:14" s="909" customFormat="1" ht="12" customHeight="1" thickBot="1">
      <c r="A97" s="938"/>
      <c r="B97" s="939"/>
      <c r="C97" s="940"/>
      <c r="D97" s="941"/>
      <c r="E97" s="941"/>
      <c r="F97" s="941"/>
      <c r="G97" s="941"/>
      <c r="H97" s="941"/>
      <c r="I97" s="941"/>
      <c r="J97" s="941"/>
      <c r="K97" s="941"/>
      <c r="L97" s="941"/>
      <c r="M97" s="941"/>
      <c r="N97" s="942"/>
    </row>
    <row r="98" spans="1:14" s="909" customFormat="1" ht="12" customHeight="1">
      <c r="A98" s="933" t="s">
        <v>333</v>
      </c>
      <c r="B98" s="888" t="s">
        <v>342</v>
      </c>
      <c r="C98" s="934"/>
      <c r="D98" s="935"/>
      <c r="E98" s="935"/>
      <c r="F98" s="935"/>
      <c r="G98" s="935"/>
      <c r="H98" s="935"/>
      <c r="I98" s="936"/>
      <c r="J98" s="936"/>
      <c r="K98" s="936"/>
      <c r="L98" s="936"/>
      <c r="M98" s="936"/>
      <c r="N98" s="937"/>
    </row>
    <row r="99" spans="1:14" s="909" customFormat="1" ht="12" customHeight="1">
      <c r="A99" s="910"/>
      <c r="B99" s="523" t="s">
        <v>494</v>
      </c>
      <c r="C99" s="905"/>
      <c r="D99" s="906"/>
      <c r="E99" s="906">
        <v>5150</v>
      </c>
      <c r="F99" s="906"/>
      <c r="G99" s="906">
        <v>36024</v>
      </c>
      <c r="H99" s="906">
        <v>40330</v>
      </c>
      <c r="I99" s="907"/>
      <c r="J99" s="907"/>
      <c r="K99" s="907"/>
      <c r="L99" s="907"/>
      <c r="M99" s="907"/>
      <c r="N99" s="908">
        <f t="shared" si="6"/>
        <v>81504</v>
      </c>
    </row>
    <row r="100" spans="1:14" s="909" customFormat="1" ht="12" customHeight="1">
      <c r="A100" s="910"/>
      <c r="B100" s="523" t="s">
        <v>495</v>
      </c>
      <c r="C100" s="905"/>
      <c r="D100" s="906"/>
      <c r="E100" s="906">
        <f>'6. sz.melléklet'!E11</f>
        <v>5350</v>
      </c>
      <c r="F100" s="906"/>
      <c r="G100" s="906">
        <f>'6. sz.melléklet'!G11</f>
        <v>38669</v>
      </c>
      <c r="H100" s="906">
        <f>'6. sz.melléklet'!H11</f>
        <v>51180</v>
      </c>
      <c r="I100" s="907"/>
      <c r="J100" s="907"/>
      <c r="K100" s="907"/>
      <c r="L100" s="907"/>
      <c r="M100" s="907"/>
      <c r="N100" s="908">
        <f t="shared" si="6"/>
        <v>95199</v>
      </c>
    </row>
    <row r="101" spans="1:14" s="909" customFormat="1" ht="12" customHeight="1" thickBot="1">
      <c r="A101" s="938"/>
      <c r="B101" s="939"/>
      <c r="C101" s="940"/>
      <c r="D101" s="941"/>
      <c r="E101" s="941"/>
      <c r="F101" s="941"/>
      <c r="G101" s="941"/>
      <c r="H101" s="941"/>
      <c r="I101" s="941"/>
      <c r="J101" s="941"/>
      <c r="K101" s="941"/>
      <c r="L101" s="941"/>
      <c r="M101" s="941"/>
      <c r="N101" s="942"/>
    </row>
    <row r="102" spans="1:14" s="909" customFormat="1" ht="12" customHeight="1">
      <c r="A102" s="933" t="s">
        <v>389</v>
      </c>
      <c r="B102" s="888" t="s">
        <v>390</v>
      </c>
      <c r="C102" s="934"/>
      <c r="D102" s="935"/>
      <c r="E102" s="935"/>
      <c r="F102" s="935"/>
      <c r="G102" s="935"/>
      <c r="H102" s="935"/>
      <c r="I102" s="936"/>
      <c r="J102" s="936"/>
      <c r="K102" s="936"/>
      <c r="L102" s="936"/>
      <c r="M102" s="936"/>
      <c r="N102" s="937"/>
    </row>
    <row r="103" spans="1:14" s="909" customFormat="1" ht="12" customHeight="1">
      <c r="A103" s="910"/>
      <c r="B103" s="523" t="s">
        <v>494</v>
      </c>
      <c r="C103" s="905"/>
      <c r="D103" s="906"/>
      <c r="E103" s="906"/>
      <c r="F103" s="906"/>
      <c r="G103" s="906"/>
      <c r="H103" s="906"/>
      <c r="I103" s="907"/>
      <c r="J103" s="907"/>
      <c r="K103" s="907"/>
      <c r="L103" s="907"/>
      <c r="M103" s="907">
        <v>357899</v>
      </c>
      <c r="N103" s="908">
        <f t="shared" si="6"/>
        <v>357899</v>
      </c>
    </row>
    <row r="104" spans="1:14" s="909" customFormat="1" ht="12" customHeight="1">
      <c r="A104" s="910"/>
      <c r="B104" s="523" t="s">
        <v>495</v>
      </c>
      <c r="C104" s="905"/>
      <c r="D104" s="906"/>
      <c r="E104" s="906"/>
      <c r="F104" s="906"/>
      <c r="G104" s="906"/>
      <c r="H104" s="906"/>
      <c r="I104" s="907"/>
      <c r="J104" s="907"/>
      <c r="K104" s="907"/>
      <c r="L104" s="907"/>
      <c r="M104" s="907">
        <f>'6. sz.melléklet'!M15</f>
        <v>377479</v>
      </c>
      <c r="N104" s="908">
        <f t="shared" si="6"/>
        <v>377479</v>
      </c>
    </row>
    <row r="105" spans="1:14" s="909" customFormat="1" ht="12" customHeight="1" thickBot="1">
      <c r="A105" s="938"/>
      <c r="B105" s="939"/>
      <c r="C105" s="940"/>
      <c r="D105" s="941"/>
      <c r="E105" s="941"/>
      <c r="F105" s="941"/>
      <c r="G105" s="941"/>
      <c r="H105" s="941"/>
      <c r="I105" s="941"/>
      <c r="J105" s="941"/>
      <c r="K105" s="941"/>
      <c r="L105" s="941"/>
      <c r="M105" s="941"/>
      <c r="N105" s="942"/>
    </row>
    <row r="106" spans="1:14" s="185" customFormat="1" ht="12" customHeight="1">
      <c r="A106" s="943" t="s">
        <v>349</v>
      </c>
      <c r="B106" s="886" t="s">
        <v>192</v>
      </c>
      <c r="C106" s="929"/>
      <c r="D106" s="930"/>
      <c r="E106" s="930"/>
      <c r="F106" s="930"/>
      <c r="G106" s="930"/>
      <c r="H106" s="930"/>
      <c r="I106" s="944"/>
      <c r="J106" s="944"/>
      <c r="K106" s="944"/>
      <c r="L106" s="944"/>
      <c r="M106" s="944"/>
      <c r="N106" s="937"/>
    </row>
    <row r="107" spans="1:14" s="185" customFormat="1" ht="12" customHeight="1">
      <c r="A107" s="914"/>
      <c r="B107" s="523" t="s">
        <v>494</v>
      </c>
      <c r="C107" s="911"/>
      <c r="D107" s="912"/>
      <c r="E107" s="912">
        <v>5090</v>
      </c>
      <c r="F107" s="912"/>
      <c r="G107" s="912"/>
      <c r="H107" s="912"/>
      <c r="I107" s="913"/>
      <c r="J107" s="913"/>
      <c r="K107" s="913"/>
      <c r="L107" s="913"/>
      <c r="M107" s="913"/>
      <c r="N107" s="908">
        <f t="shared" si="6"/>
        <v>5090</v>
      </c>
    </row>
    <row r="108" spans="1:14" s="185" customFormat="1" ht="12" customHeight="1">
      <c r="A108" s="914"/>
      <c r="B108" s="523" t="s">
        <v>495</v>
      </c>
      <c r="C108" s="911"/>
      <c r="D108" s="912"/>
      <c r="E108" s="912">
        <v>5090</v>
      </c>
      <c r="F108" s="912"/>
      <c r="G108" s="912"/>
      <c r="H108" s="912"/>
      <c r="I108" s="913"/>
      <c r="J108" s="913"/>
      <c r="K108" s="913"/>
      <c r="L108" s="913"/>
      <c r="M108" s="913"/>
      <c r="N108" s="908">
        <f t="shared" si="6"/>
        <v>5090</v>
      </c>
    </row>
    <row r="109" spans="1:14" s="185" customFormat="1" ht="12" customHeight="1" thickBot="1">
      <c r="A109" s="945"/>
      <c r="B109" s="939"/>
      <c r="C109" s="946"/>
      <c r="D109" s="947"/>
      <c r="E109" s="947"/>
      <c r="F109" s="947"/>
      <c r="G109" s="947"/>
      <c r="H109" s="947"/>
      <c r="I109" s="948"/>
      <c r="J109" s="948"/>
      <c r="K109" s="948"/>
      <c r="L109" s="948"/>
      <c r="M109" s="948"/>
      <c r="N109" s="942"/>
    </row>
    <row r="110" spans="1:14" s="185" customFormat="1" ht="12" customHeight="1">
      <c r="A110" s="943" t="s">
        <v>350</v>
      </c>
      <c r="B110" s="886" t="s">
        <v>351</v>
      </c>
      <c r="C110" s="929"/>
      <c r="D110" s="930"/>
      <c r="E110" s="930"/>
      <c r="F110" s="930"/>
      <c r="G110" s="930"/>
      <c r="H110" s="930"/>
      <c r="I110" s="944"/>
      <c r="J110" s="944"/>
      <c r="K110" s="944"/>
      <c r="L110" s="944"/>
      <c r="M110" s="944"/>
      <c r="N110" s="937"/>
    </row>
    <row r="111" spans="1:14" s="185" customFormat="1" ht="12" customHeight="1">
      <c r="A111" s="914"/>
      <c r="B111" s="523" t="s">
        <v>494</v>
      </c>
      <c r="C111" s="911"/>
      <c r="D111" s="912"/>
      <c r="E111" s="912">
        <v>500</v>
      </c>
      <c r="F111" s="912"/>
      <c r="G111" s="912"/>
      <c r="H111" s="912"/>
      <c r="I111" s="913"/>
      <c r="J111" s="913"/>
      <c r="K111" s="913"/>
      <c r="L111" s="913"/>
      <c r="M111" s="913"/>
      <c r="N111" s="908">
        <f t="shared" si="6"/>
        <v>500</v>
      </c>
    </row>
    <row r="112" spans="1:14" s="185" customFormat="1" ht="12" customHeight="1">
      <c r="A112" s="914"/>
      <c r="B112" s="523" t="s">
        <v>495</v>
      </c>
      <c r="C112" s="911"/>
      <c r="D112" s="912"/>
      <c r="E112" s="912">
        <v>500</v>
      </c>
      <c r="F112" s="912"/>
      <c r="G112" s="912"/>
      <c r="H112" s="912"/>
      <c r="I112" s="913"/>
      <c r="J112" s="913"/>
      <c r="K112" s="913"/>
      <c r="L112" s="913"/>
      <c r="M112" s="913"/>
      <c r="N112" s="908">
        <f t="shared" si="6"/>
        <v>500</v>
      </c>
    </row>
    <row r="113" spans="1:14" s="185" customFormat="1" ht="12" customHeight="1" thickBot="1">
      <c r="A113" s="945"/>
      <c r="B113" s="939"/>
      <c r="C113" s="946"/>
      <c r="D113" s="947"/>
      <c r="E113" s="947"/>
      <c r="F113" s="947"/>
      <c r="G113" s="947"/>
      <c r="H113" s="947"/>
      <c r="I113" s="948"/>
      <c r="J113" s="948"/>
      <c r="K113" s="948"/>
      <c r="L113" s="948"/>
      <c r="M113" s="948"/>
      <c r="N113" s="942"/>
    </row>
    <row r="114" spans="1:14" s="185" customFormat="1" ht="12" customHeight="1">
      <c r="A114" s="943" t="s">
        <v>377</v>
      </c>
      <c r="B114" s="886" t="s">
        <v>2</v>
      </c>
      <c r="C114" s="949"/>
      <c r="D114" s="950"/>
      <c r="E114" s="950"/>
      <c r="F114" s="950"/>
      <c r="G114" s="950"/>
      <c r="H114" s="950"/>
      <c r="I114" s="944"/>
      <c r="J114" s="944"/>
      <c r="K114" s="944"/>
      <c r="L114" s="944"/>
      <c r="M114" s="944"/>
      <c r="N114" s="937"/>
    </row>
    <row r="115" spans="1:14" s="185" customFormat="1" ht="12" customHeight="1">
      <c r="A115" s="914"/>
      <c r="B115" s="523" t="s">
        <v>494</v>
      </c>
      <c r="C115" s="915"/>
      <c r="D115" s="916"/>
      <c r="E115" s="916">
        <v>20000</v>
      </c>
      <c r="F115" s="916"/>
      <c r="G115" s="916"/>
      <c r="H115" s="916"/>
      <c r="I115" s="913"/>
      <c r="J115" s="913"/>
      <c r="K115" s="913"/>
      <c r="L115" s="913"/>
      <c r="M115" s="913"/>
      <c r="N115" s="908">
        <f t="shared" si="6"/>
        <v>20000</v>
      </c>
    </row>
    <row r="116" spans="1:14" s="185" customFormat="1" ht="12" customHeight="1">
      <c r="A116" s="914"/>
      <c r="B116" s="523" t="s">
        <v>495</v>
      </c>
      <c r="C116" s="915"/>
      <c r="D116" s="916"/>
      <c r="E116" s="916">
        <v>20000</v>
      </c>
      <c r="F116" s="916"/>
      <c r="G116" s="916"/>
      <c r="H116" s="916"/>
      <c r="I116" s="913"/>
      <c r="J116" s="913"/>
      <c r="K116" s="913"/>
      <c r="L116" s="913"/>
      <c r="M116" s="913"/>
      <c r="N116" s="908">
        <f t="shared" si="6"/>
        <v>20000</v>
      </c>
    </row>
    <row r="117" spans="1:14" s="185" customFormat="1" ht="12" customHeight="1" thickBot="1">
      <c r="A117" s="945"/>
      <c r="B117" s="939"/>
      <c r="C117" s="953"/>
      <c r="D117" s="947"/>
      <c r="E117" s="947"/>
      <c r="F117" s="947"/>
      <c r="G117" s="947"/>
      <c r="H117" s="947"/>
      <c r="I117" s="948"/>
      <c r="J117" s="948"/>
      <c r="K117" s="948"/>
      <c r="L117" s="948"/>
      <c r="M117" s="948"/>
      <c r="N117" s="942"/>
    </row>
    <row r="118" spans="1:14" s="185" customFormat="1" ht="12" customHeight="1">
      <c r="A118" s="943" t="s">
        <v>378</v>
      </c>
      <c r="B118" s="886" t="s">
        <v>194</v>
      </c>
      <c r="C118" s="951"/>
      <c r="D118" s="950"/>
      <c r="E118" s="952"/>
      <c r="F118" s="950"/>
      <c r="G118" s="950"/>
      <c r="H118" s="950"/>
      <c r="I118" s="944"/>
      <c r="J118" s="944"/>
      <c r="K118" s="944"/>
      <c r="L118" s="944"/>
      <c r="M118" s="944"/>
      <c r="N118" s="937"/>
    </row>
    <row r="119" spans="1:14" s="185" customFormat="1" ht="12" customHeight="1">
      <c r="A119" s="914"/>
      <c r="B119" s="523" t="s">
        <v>494</v>
      </c>
      <c r="C119" s="911"/>
      <c r="D119" s="912"/>
      <c r="E119" s="919">
        <v>2750</v>
      </c>
      <c r="F119" s="912"/>
      <c r="G119" s="912"/>
      <c r="H119" s="912"/>
      <c r="I119" s="913"/>
      <c r="J119" s="913"/>
      <c r="K119" s="913"/>
      <c r="L119" s="913"/>
      <c r="M119" s="913"/>
      <c r="N119" s="908">
        <f t="shared" si="6"/>
        <v>2750</v>
      </c>
    </row>
    <row r="120" spans="1:14" s="185" customFormat="1" ht="12" customHeight="1">
      <c r="A120" s="914"/>
      <c r="B120" s="523" t="s">
        <v>495</v>
      </c>
      <c r="C120" s="911"/>
      <c r="D120" s="912"/>
      <c r="E120" s="919">
        <v>2750</v>
      </c>
      <c r="F120" s="912"/>
      <c r="G120" s="912"/>
      <c r="H120" s="912"/>
      <c r="I120" s="913"/>
      <c r="J120" s="913"/>
      <c r="K120" s="913"/>
      <c r="L120" s="913"/>
      <c r="M120" s="913"/>
      <c r="N120" s="908">
        <f t="shared" si="6"/>
        <v>2750</v>
      </c>
    </row>
    <row r="121" spans="1:14" s="185" customFormat="1" ht="12" customHeight="1" thickBot="1">
      <c r="A121" s="945"/>
      <c r="B121" s="939"/>
      <c r="C121" s="946"/>
      <c r="D121" s="947"/>
      <c r="E121" s="955"/>
      <c r="F121" s="947"/>
      <c r="G121" s="947"/>
      <c r="H121" s="947"/>
      <c r="I121" s="948"/>
      <c r="J121" s="948"/>
      <c r="K121" s="948"/>
      <c r="L121" s="948"/>
      <c r="M121" s="948"/>
      <c r="N121" s="942"/>
    </row>
    <row r="122" spans="1:14" s="185" customFormat="1" ht="12" customHeight="1">
      <c r="A122" s="943" t="s">
        <v>341</v>
      </c>
      <c r="B122" s="886" t="s">
        <v>396</v>
      </c>
      <c r="C122" s="929"/>
      <c r="D122" s="930"/>
      <c r="E122" s="954"/>
      <c r="F122" s="930"/>
      <c r="G122" s="930"/>
      <c r="H122" s="930"/>
      <c r="I122" s="944"/>
      <c r="J122" s="944"/>
      <c r="K122" s="944"/>
      <c r="L122" s="944"/>
      <c r="M122" s="944"/>
      <c r="N122" s="937"/>
    </row>
    <row r="123" spans="1:14" s="185" customFormat="1" ht="12" customHeight="1">
      <c r="A123" s="914"/>
      <c r="B123" s="523" t="s">
        <v>494</v>
      </c>
      <c r="C123" s="911">
        <v>4850</v>
      </c>
      <c r="D123" s="912">
        <v>1550</v>
      </c>
      <c r="E123" s="919">
        <v>34922</v>
      </c>
      <c r="F123" s="912"/>
      <c r="G123" s="912"/>
      <c r="H123" s="912"/>
      <c r="I123" s="913">
        <v>6767</v>
      </c>
      <c r="J123" s="913"/>
      <c r="K123" s="913"/>
      <c r="L123" s="913"/>
      <c r="M123" s="913"/>
      <c r="N123" s="908">
        <f t="shared" si="6"/>
        <v>48089</v>
      </c>
    </row>
    <row r="124" spans="1:14" s="185" customFormat="1" ht="12" customHeight="1">
      <c r="A124" s="914"/>
      <c r="B124" s="523" t="s">
        <v>495</v>
      </c>
      <c r="C124" s="911">
        <v>0</v>
      </c>
      <c r="D124" s="912">
        <v>0</v>
      </c>
      <c r="E124" s="919">
        <v>0</v>
      </c>
      <c r="F124" s="912"/>
      <c r="G124" s="912"/>
      <c r="H124" s="912"/>
      <c r="I124" s="913">
        <v>0</v>
      </c>
      <c r="J124" s="913"/>
      <c r="K124" s="913"/>
      <c r="L124" s="913"/>
      <c r="M124" s="913"/>
      <c r="N124" s="908">
        <f t="shared" si="6"/>
        <v>0</v>
      </c>
    </row>
    <row r="125" spans="1:14" s="185" customFormat="1" ht="12" customHeight="1" thickBot="1">
      <c r="A125" s="945"/>
      <c r="B125" s="939"/>
      <c r="C125" s="946"/>
      <c r="D125" s="947"/>
      <c r="E125" s="955"/>
      <c r="F125" s="947"/>
      <c r="G125" s="947"/>
      <c r="H125" s="947"/>
      <c r="I125" s="948"/>
      <c r="J125" s="948"/>
      <c r="K125" s="948"/>
      <c r="L125" s="948"/>
      <c r="M125" s="948"/>
      <c r="N125" s="942"/>
    </row>
    <row r="126" spans="1:14" s="185" customFormat="1" ht="12" customHeight="1">
      <c r="A126" s="943" t="s">
        <v>352</v>
      </c>
      <c r="B126" s="886" t="s">
        <v>353</v>
      </c>
      <c r="C126" s="929"/>
      <c r="D126" s="930"/>
      <c r="E126" s="930"/>
      <c r="F126" s="930"/>
      <c r="G126" s="930"/>
      <c r="H126" s="930"/>
      <c r="I126" s="944"/>
      <c r="J126" s="944"/>
      <c r="K126" s="944"/>
      <c r="L126" s="944"/>
      <c r="M126" s="944"/>
      <c r="N126" s="937"/>
    </row>
    <row r="127" spans="1:14" s="185" customFormat="1" ht="12" customHeight="1">
      <c r="A127" s="914"/>
      <c r="B127" s="523" t="s">
        <v>494</v>
      </c>
      <c r="C127" s="911">
        <v>45</v>
      </c>
      <c r="D127" s="912">
        <v>12</v>
      </c>
      <c r="E127" s="912">
        <v>1016</v>
      </c>
      <c r="F127" s="912"/>
      <c r="G127" s="912"/>
      <c r="H127" s="912"/>
      <c r="I127" s="913"/>
      <c r="J127" s="913"/>
      <c r="K127" s="913"/>
      <c r="L127" s="913"/>
      <c r="M127" s="913"/>
      <c r="N127" s="908">
        <f t="shared" si="6"/>
        <v>1073</v>
      </c>
    </row>
    <row r="128" spans="1:14" s="185" customFormat="1" ht="12" customHeight="1">
      <c r="A128" s="914"/>
      <c r="B128" s="523" t="s">
        <v>495</v>
      </c>
      <c r="C128" s="911">
        <v>45</v>
      </c>
      <c r="D128" s="912">
        <v>12</v>
      </c>
      <c r="E128" s="912">
        <v>1016</v>
      </c>
      <c r="F128" s="912"/>
      <c r="G128" s="912"/>
      <c r="H128" s="912"/>
      <c r="I128" s="913"/>
      <c r="J128" s="913"/>
      <c r="K128" s="913"/>
      <c r="L128" s="913"/>
      <c r="M128" s="913"/>
      <c r="N128" s="908">
        <f t="shared" si="6"/>
        <v>1073</v>
      </c>
    </row>
    <row r="129" spans="1:14" s="185" customFormat="1" ht="12" customHeight="1" thickBot="1">
      <c r="A129" s="945"/>
      <c r="B129" s="939"/>
      <c r="C129" s="946"/>
      <c r="D129" s="947"/>
      <c r="E129" s="947"/>
      <c r="F129" s="947"/>
      <c r="G129" s="947"/>
      <c r="H129" s="947"/>
      <c r="I129" s="948"/>
      <c r="J129" s="948"/>
      <c r="K129" s="948"/>
      <c r="L129" s="948"/>
      <c r="M129" s="948"/>
      <c r="N129" s="942"/>
    </row>
    <row r="130" spans="1:14" s="185" customFormat="1" ht="12" customHeight="1">
      <c r="A130" s="943" t="s">
        <v>354</v>
      </c>
      <c r="B130" s="886" t="s">
        <v>355</v>
      </c>
      <c r="C130" s="929"/>
      <c r="D130" s="930"/>
      <c r="E130" s="930"/>
      <c r="F130" s="930"/>
      <c r="G130" s="930"/>
      <c r="H130" s="930"/>
      <c r="I130" s="944"/>
      <c r="J130" s="944"/>
      <c r="K130" s="944"/>
      <c r="L130" s="944"/>
      <c r="M130" s="944"/>
      <c r="N130" s="937"/>
    </row>
    <row r="131" spans="1:14" s="185" customFormat="1" ht="12" customHeight="1">
      <c r="A131" s="914"/>
      <c r="B131" s="523" t="s">
        <v>494</v>
      </c>
      <c r="C131" s="911"/>
      <c r="D131" s="912"/>
      <c r="E131" s="912">
        <v>18060</v>
      </c>
      <c r="F131" s="912"/>
      <c r="G131" s="912"/>
      <c r="H131" s="912"/>
      <c r="I131" s="913"/>
      <c r="J131" s="913"/>
      <c r="K131" s="913"/>
      <c r="L131" s="913"/>
      <c r="M131" s="913"/>
      <c r="N131" s="908">
        <f t="shared" si="6"/>
        <v>18060</v>
      </c>
    </row>
    <row r="132" spans="1:14" s="185" customFormat="1" ht="12" customHeight="1">
      <c r="A132" s="914"/>
      <c r="B132" s="523" t="s">
        <v>495</v>
      </c>
      <c r="C132" s="911"/>
      <c r="D132" s="912"/>
      <c r="E132" s="912">
        <v>18060</v>
      </c>
      <c r="F132" s="912"/>
      <c r="G132" s="912"/>
      <c r="H132" s="912"/>
      <c r="I132" s="913"/>
      <c r="J132" s="913"/>
      <c r="K132" s="913"/>
      <c r="L132" s="913"/>
      <c r="M132" s="913"/>
      <c r="N132" s="908">
        <f t="shared" si="6"/>
        <v>18060</v>
      </c>
    </row>
    <row r="133" spans="1:14" s="185" customFormat="1" ht="12" customHeight="1" thickBot="1">
      <c r="A133" s="945"/>
      <c r="B133" s="939"/>
      <c r="C133" s="946"/>
      <c r="D133" s="947"/>
      <c r="E133" s="947"/>
      <c r="F133" s="947"/>
      <c r="G133" s="947"/>
      <c r="H133" s="947"/>
      <c r="I133" s="948"/>
      <c r="J133" s="948"/>
      <c r="K133" s="948"/>
      <c r="L133" s="948"/>
      <c r="M133" s="948"/>
      <c r="N133" s="942"/>
    </row>
    <row r="134" spans="1:14" s="185" customFormat="1" ht="12" customHeight="1">
      <c r="A134" s="943" t="s">
        <v>356</v>
      </c>
      <c r="B134" s="886" t="s">
        <v>357</v>
      </c>
      <c r="C134" s="929"/>
      <c r="D134" s="930"/>
      <c r="E134" s="930"/>
      <c r="F134" s="930"/>
      <c r="G134" s="930"/>
      <c r="H134" s="930"/>
      <c r="I134" s="944"/>
      <c r="J134" s="944"/>
      <c r="K134" s="944"/>
      <c r="L134" s="944"/>
      <c r="M134" s="944"/>
      <c r="N134" s="937"/>
    </row>
    <row r="135" spans="1:14" s="185" customFormat="1" ht="12" customHeight="1">
      <c r="A135" s="914"/>
      <c r="B135" s="523" t="s">
        <v>494</v>
      </c>
      <c r="C135" s="911"/>
      <c r="D135" s="912"/>
      <c r="E135" s="912"/>
      <c r="F135" s="912"/>
      <c r="G135" s="912"/>
      <c r="H135" s="912"/>
      <c r="I135" s="913"/>
      <c r="J135" s="913"/>
      <c r="K135" s="913"/>
      <c r="L135" s="913"/>
      <c r="M135" s="913"/>
      <c r="N135" s="908">
        <f t="shared" si="6"/>
        <v>0</v>
      </c>
    </row>
    <row r="136" spans="1:14" s="185" customFormat="1" ht="12" customHeight="1">
      <c r="A136" s="914"/>
      <c r="B136" s="523" t="s">
        <v>495</v>
      </c>
      <c r="C136" s="911"/>
      <c r="D136" s="912"/>
      <c r="E136" s="912"/>
      <c r="F136" s="912"/>
      <c r="G136" s="912"/>
      <c r="H136" s="912"/>
      <c r="I136" s="913"/>
      <c r="J136" s="913"/>
      <c r="K136" s="913"/>
      <c r="L136" s="913"/>
      <c r="M136" s="913"/>
      <c r="N136" s="908">
        <f t="shared" si="6"/>
        <v>0</v>
      </c>
    </row>
    <row r="137" spans="1:14" s="185" customFormat="1" ht="12" customHeight="1" thickBot="1">
      <c r="A137" s="945"/>
      <c r="B137" s="939"/>
      <c r="C137" s="946"/>
      <c r="D137" s="947"/>
      <c r="E137" s="947"/>
      <c r="F137" s="947"/>
      <c r="G137" s="947"/>
      <c r="H137" s="947"/>
      <c r="I137" s="948"/>
      <c r="J137" s="948"/>
      <c r="K137" s="948"/>
      <c r="L137" s="948"/>
      <c r="M137" s="948"/>
      <c r="N137" s="942"/>
    </row>
    <row r="138" spans="1:14" s="185" customFormat="1" ht="12" customHeight="1">
      <c r="A138" s="943" t="s">
        <v>358</v>
      </c>
      <c r="B138" s="886" t="s">
        <v>127</v>
      </c>
      <c r="C138" s="929"/>
      <c r="D138" s="930"/>
      <c r="E138" s="930"/>
      <c r="F138" s="930"/>
      <c r="G138" s="930"/>
      <c r="H138" s="930"/>
      <c r="I138" s="944"/>
      <c r="J138" s="944"/>
      <c r="K138" s="944"/>
      <c r="L138" s="944"/>
      <c r="M138" s="944"/>
      <c r="N138" s="937"/>
    </row>
    <row r="139" spans="1:14" s="185" customFormat="1" ht="12" customHeight="1">
      <c r="A139" s="914"/>
      <c r="B139" s="523" t="s">
        <v>494</v>
      </c>
      <c r="C139" s="911">
        <v>6789</v>
      </c>
      <c r="D139" s="912">
        <v>1875</v>
      </c>
      <c r="E139" s="912">
        <v>1780</v>
      </c>
      <c r="F139" s="912"/>
      <c r="G139" s="912"/>
      <c r="H139" s="912"/>
      <c r="I139" s="913"/>
      <c r="J139" s="913"/>
      <c r="K139" s="913"/>
      <c r="L139" s="913"/>
      <c r="M139" s="913"/>
      <c r="N139" s="908">
        <f t="shared" si="6"/>
        <v>10444</v>
      </c>
    </row>
    <row r="140" spans="1:14" s="185" customFormat="1" ht="12" customHeight="1">
      <c r="A140" s="914"/>
      <c r="B140" s="523" t="s">
        <v>495</v>
      </c>
      <c r="C140" s="911">
        <f>'6. sz.melléklet'!C67</f>
        <v>6897</v>
      </c>
      <c r="D140" s="912">
        <f>'6. sz.melléklet'!D67</f>
        <v>1923</v>
      </c>
      <c r="E140" s="912">
        <v>1780</v>
      </c>
      <c r="F140" s="912"/>
      <c r="G140" s="912"/>
      <c r="H140" s="912"/>
      <c r="I140" s="913"/>
      <c r="J140" s="913"/>
      <c r="K140" s="913"/>
      <c r="L140" s="913"/>
      <c r="M140" s="913"/>
      <c r="N140" s="908">
        <f t="shared" si="6"/>
        <v>10600</v>
      </c>
    </row>
    <row r="141" spans="1:14" s="185" customFormat="1" ht="12" customHeight="1" thickBot="1">
      <c r="A141" s="945"/>
      <c r="B141" s="939"/>
      <c r="C141" s="946"/>
      <c r="D141" s="947"/>
      <c r="E141" s="947"/>
      <c r="F141" s="947"/>
      <c r="G141" s="947"/>
      <c r="H141" s="947"/>
      <c r="I141" s="948"/>
      <c r="J141" s="948"/>
      <c r="K141" s="948"/>
      <c r="L141" s="948"/>
      <c r="M141" s="948"/>
      <c r="N141" s="942"/>
    </row>
    <row r="142" spans="1:14" s="185" customFormat="1" ht="12" customHeight="1">
      <c r="A142" s="943" t="s">
        <v>359</v>
      </c>
      <c r="B142" s="886" t="s">
        <v>126</v>
      </c>
      <c r="C142" s="929"/>
      <c r="D142" s="930"/>
      <c r="E142" s="930"/>
      <c r="F142" s="930"/>
      <c r="G142" s="930"/>
      <c r="H142" s="930"/>
      <c r="I142" s="944"/>
      <c r="J142" s="944"/>
      <c r="K142" s="944"/>
      <c r="L142" s="944"/>
      <c r="M142" s="944"/>
      <c r="N142" s="937"/>
    </row>
    <row r="143" spans="1:14" s="185" customFormat="1" ht="12" customHeight="1">
      <c r="A143" s="914"/>
      <c r="B143" s="523" t="s">
        <v>494</v>
      </c>
      <c r="C143" s="911">
        <v>447</v>
      </c>
      <c r="D143" s="912">
        <v>121</v>
      </c>
      <c r="E143" s="912"/>
      <c r="F143" s="912"/>
      <c r="G143" s="912"/>
      <c r="H143" s="912"/>
      <c r="I143" s="913"/>
      <c r="J143" s="913"/>
      <c r="K143" s="913"/>
      <c r="L143" s="913"/>
      <c r="M143" s="913"/>
      <c r="N143" s="908">
        <f t="shared" si="6"/>
        <v>568</v>
      </c>
    </row>
    <row r="144" spans="1:14" s="185" customFormat="1" ht="12" customHeight="1">
      <c r="A144" s="914"/>
      <c r="B144" s="523" t="s">
        <v>495</v>
      </c>
      <c r="C144" s="911">
        <v>447</v>
      </c>
      <c r="D144" s="912">
        <v>121</v>
      </c>
      <c r="E144" s="912"/>
      <c r="F144" s="912"/>
      <c r="G144" s="912"/>
      <c r="H144" s="912"/>
      <c r="I144" s="913"/>
      <c r="J144" s="913"/>
      <c r="K144" s="913"/>
      <c r="L144" s="913"/>
      <c r="M144" s="913"/>
      <c r="N144" s="908">
        <f t="shared" si="6"/>
        <v>568</v>
      </c>
    </row>
    <row r="145" spans="1:14" s="185" customFormat="1" ht="12" customHeight="1" thickBot="1">
      <c r="A145" s="945"/>
      <c r="B145" s="939"/>
      <c r="C145" s="946"/>
      <c r="D145" s="947"/>
      <c r="E145" s="947"/>
      <c r="F145" s="947"/>
      <c r="G145" s="947"/>
      <c r="H145" s="947"/>
      <c r="I145" s="948"/>
      <c r="J145" s="948"/>
      <c r="K145" s="948"/>
      <c r="L145" s="948"/>
      <c r="M145" s="948"/>
      <c r="N145" s="942"/>
    </row>
    <row r="146" spans="1:14" s="185" customFormat="1" ht="21" customHeight="1">
      <c r="A146" s="943" t="s">
        <v>360</v>
      </c>
      <c r="B146" s="886" t="s">
        <v>361</v>
      </c>
      <c r="C146" s="929"/>
      <c r="D146" s="930"/>
      <c r="E146" s="930"/>
      <c r="F146" s="930"/>
      <c r="G146" s="930"/>
      <c r="H146" s="930"/>
      <c r="I146" s="944"/>
      <c r="J146" s="944"/>
      <c r="K146" s="944"/>
      <c r="L146" s="944"/>
      <c r="M146" s="944"/>
      <c r="N146" s="937"/>
    </row>
    <row r="147" spans="1:14" s="185" customFormat="1" ht="12" customHeight="1">
      <c r="A147" s="914"/>
      <c r="B147" s="523" t="s">
        <v>494</v>
      </c>
      <c r="C147" s="911">
        <v>520</v>
      </c>
      <c r="D147" s="912">
        <v>140</v>
      </c>
      <c r="E147" s="912">
        <v>1180</v>
      </c>
      <c r="F147" s="912"/>
      <c r="G147" s="912"/>
      <c r="H147" s="912"/>
      <c r="I147" s="913"/>
      <c r="J147" s="913"/>
      <c r="K147" s="913"/>
      <c r="L147" s="913"/>
      <c r="M147" s="913"/>
      <c r="N147" s="908">
        <f t="shared" si="6"/>
        <v>1840</v>
      </c>
    </row>
    <row r="148" spans="1:14" s="185" customFormat="1" ht="12" customHeight="1">
      <c r="A148" s="914"/>
      <c r="B148" s="523" t="s">
        <v>495</v>
      </c>
      <c r="C148" s="911">
        <v>520</v>
      </c>
      <c r="D148" s="912">
        <v>140</v>
      </c>
      <c r="E148" s="912">
        <v>1180</v>
      </c>
      <c r="F148" s="912"/>
      <c r="G148" s="912"/>
      <c r="H148" s="912"/>
      <c r="I148" s="913"/>
      <c r="J148" s="913"/>
      <c r="K148" s="913"/>
      <c r="L148" s="913"/>
      <c r="M148" s="913"/>
      <c r="N148" s="908">
        <f t="shared" si="6"/>
        <v>1840</v>
      </c>
    </row>
    <row r="149" spans="1:14" s="185" customFormat="1" ht="12" customHeight="1" thickBot="1">
      <c r="A149" s="945"/>
      <c r="B149" s="939"/>
      <c r="C149" s="946"/>
      <c r="D149" s="947"/>
      <c r="E149" s="947"/>
      <c r="F149" s="947"/>
      <c r="G149" s="947"/>
      <c r="H149" s="947"/>
      <c r="I149" s="948"/>
      <c r="J149" s="948"/>
      <c r="K149" s="948"/>
      <c r="L149" s="948"/>
      <c r="M149" s="948"/>
      <c r="N149" s="942"/>
    </row>
    <row r="150" spans="1:14" s="185" customFormat="1" ht="12" customHeight="1">
      <c r="A150" s="943" t="s">
        <v>403</v>
      </c>
      <c r="B150" s="886" t="s">
        <v>404</v>
      </c>
      <c r="C150" s="929"/>
      <c r="D150" s="930"/>
      <c r="E150" s="930"/>
      <c r="F150" s="930"/>
      <c r="G150" s="930"/>
      <c r="H150" s="930"/>
      <c r="I150" s="944"/>
      <c r="J150" s="944"/>
      <c r="K150" s="944"/>
      <c r="L150" s="944"/>
      <c r="M150" s="944"/>
      <c r="N150" s="937"/>
    </row>
    <row r="151" spans="1:14" s="185" customFormat="1" ht="12" customHeight="1">
      <c r="A151" s="914"/>
      <c r="B151" s="523" t="s">
        <v>494</v>
      </c>
      <c r="C151" s="911"/>
      <c r="D151" s="912"/>
      <c r="E151" s="912"/>
      <c r="F151" s="912"/>
      <c r="G151" s="912"/>
      <c r="H151" s="912"/>
      <c r="I151" s="913">
        <v>780</v>
      </c>
      <c r="J151" s="913"/>
      <c r="K151" s="913"/>
      <c r="L151" s="913"/>
      <c r="M151" s="913"/>
      <c r="N151" s="937">
        <f t="shared" si="6"/>
        <v>780</v>
      </c>
    </row>
    <row r="152" spans="1:14" s="185" customFormat="1" ht="12" customHeight="1">
      <c r="A152" s="914"/>
      <c r="B152" s="523" t="s">
        <v>495</v>
      </c>
      <c r="C152" s="911"/>
      <c r="D152" s="912"/>
      <c r="E152" s="912"/>
      <c r="F152" s="912"/>
      <c r="G152" s="912"/>
      <c r="H152" s="912"/>
      <c r="I152" s="913">
        <v>780</v>
      </c>
      <c r="J152" s="913"/>
      <c r="K152" s="913"/>
      <c r="L152" s="913"/>
      <c r="M152" s="913"/>
      <c r="N152" s="908">
        <f t="shared" si="6"/>
        <v>780</v>
      </c>
    </row>
    <row r="153" spans="1:14" s="185" customFormat="1" ht="12" customHeight="1" thickBot="1">
      <c r="A153" s="945"/>
      <c r="B153" s="939"/>
      <c r="C153" s="946"/>
      <c r="D153" s="947"/>
      <c r="E153" s="947"/>
      <c r="F153" s="947"/>
      <c r="G153" s="947"/>
      <c r="H153" s="947"/>
      <c r="I153" s="948"/>
      <c r="J153" s="948"/>
      <c r="K153" s="948"/>
      <c r="L153" s="948"/>
      <c r="M153" s="948"/>
      <c r="N153" s="942"/>
    </row>
    <row r="154" spans="1:14" s="185" customFormat="1" ht="12" customHeight="1">
      <c r="A154" s="943" t="s">
        <v>405</v>
      </c>
      <c r="B154" s="886" t="s">
        <v>406</v>
      </c>
      <c r="C154" s="929"/>
      <c r="D154" s="930"/>
      <c r="E154" s="930"/>
      <c r="F154" s="930"/>
      <c r="G154" s="930"/>
      <c r="H154" s="930"/>
      <c r="I154" s="944"/>
      <c r="J154" s="944"/>
      <c r="K154" s="944"/>
      <c r="L154" s="944"/>
      <c r="M154" s="944"/>
      <c r="N154" s="937"/>
    </row>
    <row r="155" spans="1:14" s="185" customFormat="1" ht="12" customHeight="1">
      <c r="A155" s="914"/>
      <c r="B155" s="523" t="s">
        <v>494</v>
      </c>
      <c r="C155" s="911"/>
      <c r="D155" s="912"/>
      <c r="E155" s="912"/>
      <c r="F155" s="912"/>
      <c r="G155" s="912"/>
      <c r="H155" s="912"/>
      <c r="I155" s="913">
        <v>900</v>
      </c>
      <c r="J155" s="913"/>
      <c r="K155" s="913"/>
      <c r="L155" s="913"/>
      <c r="M155" s="913"/>
      <c r="N155" s="908">
        <f t="shared" si="6"/>
        <v>900</v>
      </c>
    </row>
    <row r="156" spans="1:14" s="185" customFormat="1" ht="12" customHeight="1">
      <c r="A156" s="914"/>
      <c r="B156" s="523" t="s">
        <v>495</v>
      </c>
      <c r="C156" s="911"/>
      <c r="D156" s="912"/>
      <c r="E156" s="912"/>
      <c r="F156" s="912"/>
      <c r="G156" s="912"/>
      <c r="H156" s="912"/>
      <c r="I156" s="913">
        <v>900</v>
      </c>
      <c r="J156" s="913"/>
      <c r="K156" s="913"/>
      <c r="L156" s="913"/>
      <c r="M156" s="913"/>
      <c r="N156" s="908">
        <f t="shared" si="6"/>
        <v>900</v>
      </c>
    </row>
    <row r="157" spans="1:14" s="185" customFormat="1" ht="12" customHeight="1" thickBot="1">
      <c r="A157" s="945"/>
      <c r="B157" s="939"/>
      <c r="C157" s="946"/>
      <c r="D157" s="947"/>
      <c r="E157" s="947"/>
      <c r="F157" s="947"/>
      <c r="G157" s="947"/>
      <c r="H157" s="947"/>
      <c r="I157" s="948"/>
      <c r="J157" s="948"/>
      <c r="K157" s="948"/>
      <c r="L157" s="948"/>
      <c r="M157" s="948"/>
      <c r="N157" s="942"/>
    </row>
    <row r="158" spans="1:14" s="185" customFormat="1" ht="12" customHeight="1">
      <c r="A158" s="943" t="s">
        <v>362</v>
      </c>
      <c r="B158" s="886" t="s">
        <v>363</v>
      </c>
      <c r="C158" s="929"/>
      <c r="D158" s="930"/>
      <c r="E158" s="930"/>
      <c r="F158" s="930"/>
      <c r="G158" s="930"/>
      <c r="H158" s="930"/>
      <c r="I158" s="944"/>
      <c r="J158" s="944"/>
      <c r="K158" s="944"/>
      <c r="L158" s="944"/>
      <c r="M158" s="944"/>
      <c r="N158" s="937"/>
    </row>
    <row r="159" spans="1:14" s="185" customFormat="1" ht="12" customHeight="1">
      <c r="A159" s="921"/>
      <c r="B159" s="523" t="s">
        <v>494</v>
      </c>
      <c r="C159" s="911"/>
      <c r="D159" s="912"/>
      <c r="E159" s="912">
        <v>3215</v>
      </c>
      <c r="F159" s="912"/>
      <c r="G159" s="912"/>
      <c r="H159" s="912"/>
      <c r="I159" s="913"/>
      <c r="J159" s="913"/>
      <c r="K159" s="913"/>
      <c r="L159" s="913"/>
      <c r="M159" s="913"/>
      <c r="N159" s="908">
        <f>SUM(C159:M159)</f>
        <v>3215</v>
      </c>
    </row>
    <row r="160" spans="1:14" s="185" customFormat="1" ht="12" customHeight="1">
      <c r="A160" s="921"/>
      <c r="B160" s="523" t="s">
        <v>495</v>
      </c>
      <c r="C160" s="911"/>
      <c r="D160" s="912"/>
      <c r="E160" s="912">
        <v>3215</v>
      </c>
      <c r="F160" s="912"/>
      <c r="G160" s="912"/>
      <c r="H160" s="912"/>
      <c r="I160" s="913"/>
      <c r="J160" s="913"/>
      <c r="K160" s="913"/>
      <c r="L160" s="913"/>
      <c r="M160" s="913"/>
      <c r="N160" s="908">
        <f>SUM(C160:M160)</f>
        <v>3215</v>
      </c>
    </row>
    <row r="161" spans="1:14" s="185" customFormat="1" ht="12" customHeight="1" thickBot="1">
      <c r="A161" s="957"/>
      <c r="B161" s="939"/>
      <c r="C161" s="946"/>
      <c r="D161" s="947"/>
      <c r="E161" s="947"/>
      <c r="F161" s="947"/>
      <c r="G161" s="947"/>
      <c r="H161" s="947"/>
      <c r="I161" s="948"/>
      <c r="J161" s="948"/>
      <c r="K161" s="948"/>
      <c r="L161" s="948"/>
      <c r="M161" s="948"/>
      <c r="N161" s="942"/>
    </row>
    <row r="162" spans="1:14" s="185" customFormat="1" ht="12" customHeight="1">
      <c r="A162" s="956" t="s">
        <v>381</v>
      </c>
      <c r="B162" s="886" t="s">
        <v>152</v>
      </c>
      <c r="C162" s="929"/>
      <c r="D162" s="930"/>
      <c r="E162" s="930"/>
      <c r="F162" s="930"/>
      <c r="G162" s="930"/>
      <c r="H162" s="930"/>
      <c r="I162" s="944"/>
      <c r="J162" s="944"/>
      <c r="K162" s="944"/>
      <c r="L162" s="944"/>
      <c r="M162" s="944"/>
      <c r="N162" s="937"/>
    </row>
    <row r="163" spans="1:14" s="185" customFormat="1" ht="12" customHeight="1">
      <c r="A163" s="921"/>
      <c r="B163" s="523" t="s">
        <v>494</v>
      </c>
      <c r="C163" s="911"/>
      <c r="D163" s="912"/>
      <c r="E163" s="912"/>
      <c r="F163" s="912"/>
      <c r="G163" s="912"/>
      <c r="H163" s="912"/>
      <c r="I163" s="913">
        <v>19259</v>
      </c>
      <c r="J163" s="913"/>
      <c r="K163" s="913"/>
      <c r="L163" s="913"/>
      <c r="M163" s="913"/>
      <c r="N163" s="908">
        <f>SUM(C163:M163)</f>
        <v>19259</v>
      </c>
    </row>
    <row r="164" spans="1:14" s="185" customFormat="1" ht="12" customHeight="1">
      <c r="A164" s="921"/>
      <c r="B164" s="523" t="s">
        <v>495</v>
      </c>
      <c r="C164" s="911"/>
      <c r="D164" s="912"/>
      <c r="E164" s="912"/>
      <c r="F164" s="912"/>
      <c r="G164" s="912"/>
      <c r="H164" s="912"/>
      <c r="I164" s="913">
        <f>'6. sz.melléklet'!I91</f>
        <v>19439</v>
      </c>
      <c r="J164" s="913"/>
      <c r="K164" s="913"/>
      <c r="L164" s="913"/>
      <c r="M164" s="913"/>
      <c r="N164" s="908">
        <f>SUM(C164:M164)</f>
        <v>19439</v>
      </c>
    </row>
    <row r="165" spans="1:14" s="185" customFormat="1" ht="12" customHeight="1" thickBot="1">
      <c r="A165" s="957"/>
      <c r="B165" s="939"/>
      <c r="C165" s="946"/>
      <c r="D165" s="947"/>
      <c r="E165" s="947"/>
      <c r="F165" s="947"/>
      <c r="G165" s="947"/>
      <c r="H165" s="947"/>
      <c r="I165" s="948"/>
      <c r="J165" s="948"/>
      <c r="K165" s="948"/>
      <c r="L165" s="948"/>
      <c r="M165" s="948"/>
      <c r="N165" s="942"/>
    </row>
    <row r="166" spans="1:14" s="185" customFormat="1" ht="12" customHeight="1">
      <c r="A166" s="958" t="s">
        <v>382</v>
      </c>
      <c r="B166" s="886" t="s">
        <v>383</v>
      </c>
      <c r="C166" s="951"/>
      <c r="D166" s="950"/>
      <c r="E166" s="950"/>
      <c r="F166" s="950"/>
      <c r="G166" s="950"/>
      <c r="H166" s="950"/>
      <c r="I166" s="944"/>
      <c r="J166" s="944"/>
      <c r="K166" s="944"/>
      <c r="L166" s="944"/>
      <c r="M166" s="944"/>
      <c r="N166" s="937"/>
    </row>
    <row r="167" spans="1:14" s="185" customFormat="1" ht="12" customHeight="1">
      <c r="A167" s="921"/>
      <c r="B167" s="523" t="s">
        <v>494</v>
      </c>
      <c r="C167" s="911"/>
      <c r="D167" s="912"/>
      <c r="E167" s="912"/>
      <c r="F167" s="912"/>
      <c r="G167" s="912"/>
      <c r="H167" s="912"/>
      <c r="I167" s="913"/>
      <c r="J167" s="913">
        <v>76685</v>
      </c>
      <c r="K167" s="913"/>
      <c r="L167" s="913"/>
      <c r="M167" s="913"/>
      <c r="N167" s="908">
        <f>SUM(C167:M167)</f>
        <v>76685</v>
      </c>
    </row>
    <row r="168" spans="1:14" s="185" customFormat="1" ht="12" customHeight="1">
      <c r="A168" s="921"/>
      <c r="B168" s="523" t="s">
        <v>495</v>
      </c>
      <c r="C168" s="911"/>
      <c r="D168" s="912"/>
      <c r="E168" s="912"/>
      <c r="F168" s="912"/>
      <c r="G168" s="912"/>
      <c r="H168" s="912"/>
      <c r="I168" s="913"/>
      <c r="J168" s="913">
        <v>76685</v>
      </c>
      <c r="K168" s="913"/>
      <c r="L168" s="913"/>
      <c r="M168" s="913"/>
      <c r="N168" s="908">
        <f>SUM(C168:M168)</f>
        <v>76685</v>
      </c>
    </row>
    <row r="169" spans="1:14" s="185" customFormat="1" ht="12" customHeight="1" thickBot="1">
      <c r="A169" s="957"/>
      <c r="B169" s="939"/>
      <c r="C169" s="946"/>
      <c r="D169" s="947"/>
      <c r="E169" s="947"/>
      <c r="F169" s="947"/>
      <c r="G169" s="947"/>
      <c r="H169" s="947"/>
      <c r="I169" s="948"/>
      <c r="J169" s="948"/>
      <c r="K169" s="948"/>
      <c r="L169" s="948"/>
      <c r="M169" s="948"/>
      <c r="N169" s="942"/>
    </row>
    <row r="170" spans="1:14" s="185" customFormat="1" ht="12" customHeight="1">
      <c r="A170" s="943" t="s">
        <v>364</v>
      </c>
      <c r="B170" s="886" t="s">
        <v>193</v>
      </c>
      <c r="C170" s="929"/>
      <c r="D170" s="930"/>
      <c r="E170" s="930"/>
      <c r="F170" s="930"/>
      <c r="G170" s="930"/>
      <c r="H170" s="930"/>
      <c r="I170" s="944"/>
      <c r="J170" s="944"/>
      <c r="K170" s="944"/>
      <c r="L170" s="944"/>
      <c r="M170" s="944"/>
      <c r="N170" s="937"/>
    </row>
    <row r="171" spans="1:14" s="185" customFormat="1" ht="12" customHeight="1">
      <c r="A171" s="914"/>
      <c r="B171" s="523" t="s">
        <v>494</v>
      </c>
      <c r="C171" s="911"/>
      <c r="D171" s="912"/>
      <c r="E171" s="912">
        <v>19515</v>
      </c>
      <c r="F171" s="912"/>
      <c r="G171" s="912"/>
      <c r="H171" s="912"/>
      <c r="I171" s="913"/>
      <c r="J171" s="913"/>
      <c r="K171" s="913"/>
      <c r="L171" s="913"/>
      <c r="M171" s="913"/>
      <c r="N171" s="937">
        <f>SUM(C171:M171)</f>
        <v>19515</v>
      </c>
    </row>
    <row r="172" spans="1:14" s="185" customFormat="1" ht="12" customHeight="1">
      <c r="A172" s="914"/>
      <c r="B172" s="523" t="s">
        <v>495</v>
      </c>
      <c r="C172" s="911"/>
      <c r="D172" s="912"/>
      <c r="E172" s="912">
        <v>19515</v>
      </c>
      <c r="F172" s="912"/>
      <c r="G172" s="912"/>
      <c r="H172" s="912"/>
      <c r="I172" s="913"/>
      <c r="J172" s="913"/>
      <c r="K172" s="913"/>
      <c r="L172" s="913"/>
      <c r="M172" s="913"/>
      <c r="N172" s="908">
        <f>SUM(C172:M172)</f>
        <v>19515</v>
      </c>
    </row>
    <row r="173" spans="1:14" s="185" customFormat="1" ht="12" customHeight="1" thickBot="1">
      <c r="A173" s="945"/>
      <c r="B173" s="939"/>
      <c r="C173" s="946"/>
      <c r="D173" s="947"/>
      <c r="E173" s="947"/>
      <c r="F173" s="947"/>
      <c r="G173" s="947"/>
      <c r="H173" s="947"/>
      <c r="I173" s="948"/>
      <c r="J173" s="948"/>
      <c r="K173" s="948"/>
      <c r="L173" s="948"/>
      <c r="M173" s="948"/>
      <c r="N173" s="942"/>
    </row>
    <row r="174" spans="1:14" s="185" customFormat="1" ht="12" customHeight="1">
      <c r="A174" s="943" t="s">
        <v>365</v>
      </c>
      <c r="B174" s="886" t="s">
        <v>129</v>
      </c>
      <c r="C174" s="951"/>
      <c r="D174" s="950"/>
      <c r="E174" s="950"/>
      <c r="F174" s="950"/>
      <c r="G174" s="950"/>
      <c r="H174" s="950"/>
      <c r="I174" s="944"/>
      <c r="J174" s="944"/>
      <c r="K174" s="944"/>
      <c r="L174" s="944"/>
      <c r="M174" s="944"/>
      <c r="N174" s="937"/>
    </row>
    <row r="175" spans="1:14" s="185" customFormat="1" ht="12" customHeight="1">
      <c r="A175" s="959"/>
      <c r="B175" s="840" t="s">
        <v>494</v>
      </c>
      <c r="C175" s="929">
        <v>325</v>
      </c>
      <c r="D175" s="930">
        <v>88</v>
      </c>
      <c r="E175" s="930">
        <v>1720</v>
      </c>
      <c r="F175" s="930"/>
      <c r="G175" s="930"/>
      <c r="H175" s="930"/>
      <c r="I175" s="944"/>
      <c r="J175" s="944"/>
      <c r="K175" s="944"/>
      <c r="L175" s="944"/>
      <c r="M175" s="944"/>
      <c r="N175" s="937">
        <f>SUM(C175:M175)</f>
        <v>2133</v>
      </c>
    </row>
    <row r="176" spans="1:14" s="185" customFormat="1" ht="12" customHeight="1">
      <c r="A176" s="914"/>
      <c r="B176" s="523" t="s">
        <v>495</v>
      </c>
      <c r="C176" s="911">
        <v>325</v>
      </c>
      <c r="D176" s="912">
        <v>88</v>
      </c>
      <c r="E176" s="912">
        <v>1720</v>
      </c>
      <c r="F176" s="912"/>
      <c r="G176" s="912"/>
      <c r="H176" s="912"/>
      <c r="I176" s="913"/>
      <c r="J176" s="913"/>
      <c r="K176" s="913"/>
      <c r="L176" s="913"/>
      <c r="M176" s="913"/>
      <c r="N176" s="908">
        <f>SUM(C176:M176)</f>
        <v>2133</v>
      </c>
    </row>
    <row r="177" spans="1:14" s="185" customFormat="1" ht="12" customHeight="1" thickBot="1">
      <c r="A177" s="945"/>
      <c r="B177" s="939"/>
      <c r="C177" s="946"/>
      <c r="D177" s="947"/>
      <c r="E177" s="947"/>
      <c r="F177" s="947"/>
      <c r="G177" s="947"/>
      <c r="H177" s="947"/>
      <c r="I177" s="948"/>
      <c r="J177" s="948"/>
      <c r="K177" s="948"/>
      <c r="L177" s="948"/>
      <c r="M177" s="948"/>
      <c r="N177" s="942"/>
    </row>
    <row r="178" spans="1:14" s="185" customFormat="1" ht="12" customHeight="1">
      <c r="A178" s="943" t="s">
        <v>366</v>
      </c>
      <c r="B178" s="886" t="s">
        <v>367</v>
      </c>
      <c r="C178" s="929"/>
      <c r="D178" s="930"/>
      <c r="E178" s="930"/>
      <c r="F178" s="930"/>
      <c r="G178" s="930"/>
      <c r="H178" s="930"/>
      <c r="I178" s="944"/>
      <c r="J178" s="944"/>
      <c r="K178" s="944"/>
      <c r="L178" s="944"/>
      <c r="M178" s="944"/>
      <c r="N178" s="937"/>
    </row>
    <row r="179" spans="1:14" s="185" customFormat="1" ht="12" customHeight="1">
      <c r="A179" s="914"/>
      <c r="B179" s="523" t="s">
        <v>494</v>
      </c>
      <c r="C179" s="911"/>
      <c r="D179" s="912"/>
      <c r="E179" s="912"/>
      <c r="F179" s="912">
        <v>4320</v>
      </c>
      <c r="G179" s="912"/>
      <c r="H179" s="912"/>
      <c r="I179" s="913"/>
      <c r="J179" s="913"/>
      <c r="K179" s="913"/>
      <c r="L179" s="913"/>
      <c r="M179" s="913"/>
      <c r="N179" s="908">
        <f>SUM(C179:M179)</f>
        <v>4320</v>
      </c>
    </row>
    <row r="180" spans="1:14" s="185" customFormat="1" ht="12" customHeight="1">
      <c r="A180" s="914"/>
      <c r="B180" s="523" t="s">
        <v>495</v>
      </c>
      <c r="C180" s="911"/>
      <c r="D180" s="912"/>
      <c r="E180" s="912"/>
      <c r="F180" s="912">
        <f>'6. sz.melléklet'!F119</f>
        <v>6156</v>
      </c>
      <c r="G180" s="912"/>
      <c r="H180" s="912"/>
      <c r="I180" s="913"/>
      <c r="J180" s="913"/>
      <c r="K180" s="913"/>
      <c r="L180" s="913"/>
      <c r="M180" s="913"/>
      <c r="N180" s="908">
        <f>SUM(C180:M180)</f>
        <v>6156</v>
      </c>
    </row>
    <row r="181" spans="1:14" s="185" customFormat="1" ht="12" customHeight="1" thickBot="1">
      <c r="A181" s="945"/>
      <c r="B181" s="939"/>
      <c r="C181" s="946"/>
      <c r="D181" s="947"/>
      <c r="E181" s="947"/>
      <c r="F181" s="947"/>
      <c r="G181" s="947"/>
      <c r="H181" s="947"/>
      <c r="I181" s="948"/>
      <c r="J181" s="948"/>
      <c r="K181" s="948"/>
      <c r="L181" s="948"/>
      <c r="M181" s="948"/>
      <c r="N181" s="942"/>
    </row>
    <row r="182" spans="1:14" s="185" customFormat="1" ht="21.75" customHeight="1">
      <c r="A182" s="943" t="s">
        <v>368</v>
      </c>
      <c r="B182" s="886" t="s">
        <v>369</v>
      </c>
      <c r="C182" s="929"/>
      <c r="D182" s="930"/>
      <c r="E182" s="930"/>
      <c r="F182" s="930"/>
      <c r="G182" s="930"/>
      <c r="H182" s="930"/>
      <c r="I182" s="944"/>
      <c r="J182" s="944"/>
      <c r="K182" s="944"/>
      <c r="L182" s="944"/>
      <c r="M182" s="944"/>
      <c r="N182" s="937"/>
    </row>
    <row r="183" spans="1:14" s="185" customFormat="1" ht="12" customHeight="1">
      <c r="A183" s="914"/>
      <c r="B183" s="523" t="s">
        <v>494</v>
      </c>
      <c r="C183" s="911"/>
      <c r="D183" s="912"/>
      <c r="E183" s="912"/>
      <c r="F183" s="912">
        <v>2560</v>
      </c>
      <c r="G183" s="912"/>
      <c r="H183" s="912"/>
      <c r="I183" s="913"/>
      <c r="J183" s="913"/>
      <c r="K183" s="913"/>
      <c r="L183" s="913"/>
      <c r="M183" s="913"/>
      <c r="N183" s="908">
        <f>SUM(C183:M183)</f>
        <v>2560</v>
      </c>
    </row>
    <row r="184" spans="1:14" s="185" customFormat="1" ht="12" customHeight="1">
      <c r="A184" s="914"/>
      <c r="B184" s="523" t="s">
        <v>495</v>
      </c>
      <c r="C184" s="911"/>
      <c r="D184" s="912"/>
      <c r="E184" s="912"/>
      <c r="F184" s="912">
        <f>'6. sz.melléklet'!F123</f>
        <v>9008</v>
      </c>
      <c r="G184" s="912"/>
      <c r="H184" s="912"/>
      <c r="I184" s="913"/>
      <c r="J184" s="913"/>
      <c r="K184" s="913"/>
      <c r="L184" s="913"/>
      <c r="M184" s="913"/>
      <c r="N184" s="908">
        <f>SUM(C184:M184)</f>
        <v>9008</v>
      </c>
    </row>
    <row r="185" spans="1:14" s="185" customFormat="1" ht="12" customHeight="1" thickBot="1">
      <c r="A185" s="945"/>
      <c r="B185" s="939"/>
      <c r="C185" s="946"/>
      <c r="D185" s="947"/>
      <c r="E185" s="947"/>
      <c r="F185" s="947"/>
      <c r="G185" s="947"/>
      <c r="H185" s="947"/>
      <c r="I185" s="948"/>
      <c r="J185" s="948"/>
      <c r="K185" s="948"/>
      <c r="L185" s="948"/>
      <c r="M185" s="948"/>
      <c r="N185" s="942"/>
    </row>
    <row r="186" spans="1:14" s="185" customFormat="1" ht="12" customHeight="1">
      <c r="A186" s="943" t="s">
        <v>370</v>
      </c>
      <c r="B186" s="886" t="s">
        <v>371</v>
      </c>
      <c r="C186" s="929"/>
      <c r="D186" s="930"/>
      <c r="E186" s="930"/>
      <c r="F186" s="930"/>
      <c r="G186" s="930"/>
      <c r="H186" s="930"/>
      <c r="I186" s="944"/>
      <c r="J186" s="944"/>
      <c r="K186" s="944"/>
      <c r="L186" s="944"/>
      <c r="M186" s="944"/>
      <c r="N186" s="937"/>
    </row>
    <row r="187" spans="1:14" s="185" customFormat="1" ht="12" customHeight="1">
      <c r="A187" s="914"/>
      <c r="B187" s="523" t="s">
        <v>494</v>
      </c>
      <c r="C187" s="911"/>
      <c r="D187" s="912"/>
      <c r="E187" s="912"/>
      <c r="F187" s="912">
        <v>600</v>
      </c>
      <c r="G187" s="912"/>
      <c r="H187" s="912"/>
      <c r="I187" s="913"/>
      <c r="J187" s="913"/>
      <c r="K187" s="913"/>
      <c r="L187" s="913"/>
      <c r="M187" s="913"/>
      <c r="N187" s="908">
        <f>SUM(C187:M187)</f>
        <v>600</v>
      </c>
    </row>
    <row r="188" spans="1:14" s="185" customFormat="1" ht="12" customHeight="1">
      <c r="A188" s="914"/>
      <c r="B188" s="523" t="s">
        <v>495</v>
      </c>
      <c r="C188" s="911"/>
      <c r="D188" s="912"/>
      <c r="E188" s="912"/>
      <c r="F188" s="912">
        <f>'6. sz.melléklet'!F127</f>
        <v>4684</v>
      </c>
      <c r="G188" s="912"/>
      <c r="H188" s="912"/>
      <c r="I188" s="913"/>
      <c r="J188" s="913"/>
      <c r="K188" s="913"/>
      <c r="L188" s="913"/>
      <c r="M188" s="913"/>
      <c r="N188" s="908">
        <f>SUM(C188:M188)</f>
        <v>4684</v>
      </c>
    </row>
    <row r="189" spans="1:14" s="185" customFormat="1" ht="12" customHeight="1" thickBot="1">
      <c r="A189" s="945"/>
      <c r="B189" s="939"/>
      <c r="C189" s="946"/>
      <c r="D189" s="947"/>
      <c r="E189" s="947"/>
      <c r="F189" s="947"/>
      <c r="G189" s="947"/>
      <c r="H189" s="947"/>
      <c r="I189" s="948"/>
      <c r="J189" s="948"/>
      <c r="K189" s="948"/>
      <c r="L189" s="948"/>
      <c r="M189" s="948"/>
      <c r="N189" s="942"/>
    </row>
    <row r="190" spans="1:14" s="185" customFormat="1" ht="12" customHeight="1">
      <c r="A190" s="943" t="s">
        <v>372</v>
      </c>
      <c r="B190" s="886" t="s">
        <v>78</v>
      </c>
      <c r="C190" s="929"/>
      <c r="D190" s="930"/>
      <c r="E190" s="930"/>
      <c r="F190" s="930"/>
      <c r="G190" s="930"/>
      <c r="H190" s="930"/>
      <c r="I190" s="944"/>
      <c r="J190" s="944"/>
      <c r="K190" s="944"/>
      <c r="L190" s="944"/>
      <c r="M190" s="944"/>
      <c r="N190" s="937"/>
    </row>
    <row r="191" spans="1:14" s="185" customFormat="1" ht="12" customHeight="1">
      <c r="A191" s="914"/>
      <c r="B191" s="523" t="s">
        <v>494</v>
      </c>
      <c r="C191" s="911"/>
      <c r="D191" s="912"/>
      <c r="E191" s="912"/>
      <c r="F191" s="912">
        <v>3500</v>
      </c>
      <c r="G191" s="912"/>
      <c r="H191" s="912"/>
      <c r="I191" s="913"/>
      <c r="J191" s="913"/>
      <c r="K191" s="913"/>
      <c r="L191" s="913"/>
      <c r="M191" s="913"/>
      <c r="N191" s="908">
        <f>SUM(C191:M191)</f>
        <v>3500</v>
      </c>
    </row>
    <row r="192" spans="1:14" s="185" customFormat="1" ht="12" customHeight="1">
      <c r="A192" s="914"/>
      <c r="B192" s="523" t="s">
        <v>495</v>
      </c>
      <c r="C192" s="911"/>
      <c r="D192" s="912"/>
      <c r="E192" s="912"/>
      <c r="F192" s="912">
        <v>3500</v>
      </c>
      <c r="G192" s="912"/>
      <c r="H192" s="912"/>
      <c r="I192" s="913"/>
      <c r="J192" s="913"/>
      <c r="K192" s="913"/>
      <c r="L192" s="913"/>
      <c r="M192" s="913"/>
      <c r="N192" s="908">
        <f>SUM(C192:M192)</f>
        <v>3500</v>
      </c>
    </row>
    <row r="193" spans="1:16" s="185" customFormat="1" ht="12" customHeight="1" thickBot="1">
      <c r="A193" s="945"/>
      <c r="B193" s="939"/>
      <c r="C193" s="946"/>
      <c r="D193" s="947"/>
      <c r="E193" s="947"/>
      <c r="F193" s="947"/>
      <c r="G193" s="947"/>
      <c r="H193" s="947"/>
      <c r="I193" s="948"/>
      <c r="J193" s="948"/>
      <c r="K193" s="948"/>
      <c r="L193" s="948"/>
      <c r="M193" s="948"/>
      <c r="N193" s="942"/>
    </row>
    <row r="194" spans="1:16" s="185" customFormat="1" ht="12" customHeight="1">
      <c r="A194" s="943" t="s">
        <v>373</v>
      </c>
      <c r="B194" s="886" t="s">
        <v>374</v>
      </c>
      <c r="C194" s="929"/>
      <c r="D194" s="930"/>
      <c r="E194" s="930"/>
      <c r="F194" s="930"/>
      <c r="G194" s="930"/>
      <c r="H194" s="930"/>
      <c r="I194" s="944"/>
      <c r="J194" s="944"/>
      <c r="K194" s="944"/>
      <c r="L194" s="944"/>
      <c r="M194" s="944"/>
      <c r="N194" s="937"/>
    </row>
    <row r="195" spans="1:16" s="185" customFormat="1" ht="12" customHeight="1">
      <c r="A195" s="914"/>
      <c r="B195" s="523" t="s">
        <v>494</v>
      </c>
      <c r="C195" s="911"/>
      <c r="D195" s="912"/>
      <c r="E195" s="912"/>
      <c r="F195" s="912">
        <v>33365</v>
      </c>
      <c r="G195" s="912"/>
      <c r="H195" s="912"/>
      <c r="I195" s="913"/>
      <c r="J195" s="913"/>
      <c r="K195" s="913"/>
      <c r="L195" s="913"/>
      <c r="M195" s="913"/>
      <c r="N195" s="908">
        <f>SUM(C195:M195)</f>
        <v>33365</v>
      </c>
    </row>
    <row r="196" spans="1:16" s="185" customFormat="1" ht="12" customHeight="1">
      <c r="A196" s="914"/>
      <c r="B196" s="523" t="s">
        <v>495</v>
      </c>
      <c r="C196" s="911"/>
      <c r="D196" s="912"/>
      <c r="E196" s="912"/>
      <c r="F196" s="912">
        <f>'6. sz.melléklet'!F135</f>
        <v>34365</v>
      </c>
      <c r="G196" s="912"/>
      <c r="H196" s="912"/>
      <c r="I196" s="913"/>
      <c r="J196" s="913"/>
      <c r="K196" s="913"/>
      <c r="L196" s="913"/>
      <c r="M196" s="913"/>
      <c r="N196" s="908">
        <f>SUM(C196:M196)</f>
        <v>34365</v>
      </c>
    </row>
    <row r="197" spans="1:16" s="185" customFormat="1" ht="12" customHeight="1" thickBot="1">
      <c r="A197" s="945"/>
      <c r="B197" s="939"/>
      <c r="C197" s="946"/>
      <c r="D197" s="947"/>
      <c r="E197" s="947"/>
      <c r="F197" s="947"/>
      <c r="G197" s="947"/>
      <c r="H197" s="947"/>
      <c r="I197" s="948"/>
      <c r="J197" s="948"/>
      <c r="K197" s="948"/>
      <c r="L197" s="948"/>
      <c r="M197" s="948"/>
      <c r="N197" s="942"/>
    </row>
    <row r="198" spans="1:16" s="185" customFormat="1" ht="12" customHeight="1">
      <c r="A198" s="943" t="s">
        <v>379</v>
      </c>
      <c r="B198" s="886" t="s">
        <v>124</v>
      </c>
      <c r="C198" s="951"/>
      <c r="D198" s="950"/>
      <c r="E198" s="950"/>
      <c r="F198" s="950"/>
      <c r="G198" s="950"/>
      <c r="H198" s="950"/>
      <c r="I198" s="944"/>
      <c r="J198" s="944"/>
      <c r="K198" s="944"/>
      <c r="L198" s="944"/>
      <c r="M198" s="944"/>
      <c r="N198" s="937"/>
    </row>
    <row r="199" spans="1:16" s="185" customFormat="1" ht="12" customHeight="1">
      <c r="A199" s="914"/>
      <c r="B199" s="523" t="s">
        <v>494</v>
      </c>
      <c r="C199" s="917"/>
      <c r="D199" s="916"/>
      <c r="E199" s="916"/>
      <c r="F199" s="916"/>
      <c r="G199" s="916"/>
      <c r="H199" s="916"/>
      <c r="I199" s="913"/>
      <c r="J199" s="913"/>
      <c r="K199" s="913"/>
      <c r="L199" s="913"/>
      <c r="M199" s="913">
        <v>4500</v>
      </c>
      <c r="N199" s="908">
        <f>SUM(C199:M199)</f>
        <v>4500</v>
      </c>
    </row>
    <row r="200" spans="1:16" s="185" customFormat="1" ht="12" customHeight="1">
      <c r="A200" s="914"/>
      <c r="B200" s="523" t="s">
        <v>495</v>
      </c>
      <c r="C200" s="917"/>
      <c r="D200" s="916"/>
      <c r="E200" s="916">
        <v>73</v>
      </c>
      <c r="F200" s="916"/>
      <c r="G200" s="916"/>
      <c r="H200" s="916"/>
      <c r="I200" s="913"/>
      <c r="J200" s="913"/>
      <c r="K200" s="913"/>
      <c r="L200" s="913"/>
      <c r="M200" s="913">
        <f>4500+13149</f>
        <v>17649</v>
      </c>
      <c r="N200" s="908">
        <f>SUM(C200:M200)</f>
        <v>17722</v>
      </c>
    </row>
    <row r="201" spans="1:16" s="185" customFormat="1" ht="12" customHeight="1" thickBot="1">
      <c r="A201" s="945"/>
      <c r="B201" s="939"/>
      <c r="C201" s="946"/>
      <c r="D201" s="947"/>
      <c r="E201" s="947"/>
      <c r="F201" s="947"/>
      <c r="G201" s="947"/>
      <c r="H201" s="947"/>
      <c r="I201" s="948"/>
      <c r="J201" s="948"/>
      <c r="K201" s="948"/>
      <c r="L201" s="948"/>
      <c r="M201" s="948"/>
      <c r="N201" s="942"/>
    </row>
    <row r="202" spans="1:16" s="185" customFormat="1" ht="12" customHeight="1">
      <c r="A202" s="943" t="s">
        <v>380</v>
      </c>
      <c r="B202" s="886" t="s">
        <v>91</v>
      </c>
      <c r="C202" s="951"/>
      <c r="D202" s="950"/>
      <c r="E202" s="950"/>
      <c r="F202" s="950"/>
      <c r="G202" s="950"/>
      <c r="H202" s="950"/>
      <c r="I202" s="944"/>
      <c r="J202" s="944"/>
      <c r="K202" s="944"/>
      <c r="L202" s="944"/>
      <c r="M202" s="944"/>
      <c r="N202" s="937"/>
    </row>
    <row r="203" spans="1:16" s="185" customFormat="1" ht="12" customHeight="1">
      <c r="A203" s="914"/>
      <c r="B203" s="523" t="s">
        <v>494</v>
      </c>
      <c r="C203" s="917"/>
      <c r="D203" s="916"/>
      <c r="E203" s="916"/>
      <c r="F203" s="916"/>
      <c r="G203" s="916"/>
      <c r="H203" s="916"/>
      <c r="I203" s="913"/>
      <c r="J203" s="913"/>
      <c r="K203" s="913">
        <v>30889</v>
      </c>
      <c r="L203" s="913">
        <v>31100</v>
      </c>
      <c r="M203" s="913"/>
      <c r="N203" s="908">
        <f>SUM(C203:M203)</f>
        <v>61989</v>
      </c>
    </row>
    <row r="204" spans="1:16" s="185" customFormat="1" ht="12" customHeight="1">
      <c r="A204" s="914"/>
      <c r="B204" s="523" t="s">
        <v>495</v>
      </c>
      <c r="C204" s="917"/>
      <c r="D204" s="916"/>
      <c r="E204" s="916"/>
      <c r="F204" s="916"/>
      <c r="G204" s="916"/>
      <c r="H204" s="916"/>
      <c r="I204" s="913"/>
      <c r="J204" s="913"/>
      <c r="K204" s="913">
        <f>'6. sz.melléklet'!K143</f>
        <v>40524</v>
      </c>
      <c r="L204" s="913">
        <f>31100-1600-7500</f>
        <v>22000</v>
      </c>
      <c r="M204" s="913"/>
      <c r="N204" s="908">
        <f>SUM(C204:M204)</f>
        <v>62524</v>
      </c>
    </row>
    <row r="205" spans="1:16" s="185" customFormat="1" ht="12" customHeight="1">
      <c r="A205" s="914"/>
      <c r="B205" s="523"/>
      <c r="C205" s="917"/>
      <c r="D205" s="916"/>
      <c r="E205" s="916"/>
      <c r="F205" s="916"/>
      <c r="G205" s="916"/>
      <c r="H205" s="916"/>
      <c r="I205" s="913"/>
      <c r="J205" s="913"/>
      <c r="K205" s="913"/>
      <c r="L205" s="913"/>
      <c r="M205" s="913"/>
      <c r="N205" s="908"/>
    </row>
    <row r="206" spans="1:16" s="185" customFormat="1" ht="12" customHeight="1" thickBot="1">
      <c r="A206" s="914"/>
      <c r="B206" s="920"/>
      <c r="C206" s="917"/>
      <c r="D206" s="916"/>
      <c r="E206" s="916"/>
      <c r="F206" s="916"/>
      <c r="G206" s="916"/>
      <c r="H206" s="916"/>
      <c r="I206" s="913"/>
      <c r="J206" s="913"/>
      <c r="K206" s="913"/>
      <c r="L206" s="913"/>
      <c r="M206" s="913"/>
      <c r="N206" s="942"/>
    </row>
    <row r="207" spans="1:16" s="185" customFormat="1" ht="12" customHeight="1" thickBot="1">
      <c r="A207" s="1405" t="s">
        <v>515</v>
      </c>
      <c r="B207" s="1406"/>
      <c r="C207" s="963"/>
      <c r="D207" s="963"/>
      <c r="E207" s="963"/>
      <c r="F207" s="963"/>
      <c r="G207" s="963"/>
      <c r="H207" s="963"/>
      <c r="I207" s="963"/>
      <c r="J207" s="963"/>
      <c r="K207" s="963"/>
      <c r="L207" s="963"/>
      <c r="M207" s="963"/>
      <c r="N207" s="972"/>
      <c r="O207" s="922"/>
      <c r="P207" s="903"/>
    </row>
    <row r="208" spans="1:16" s="185" customFormat="1" ht="12" customHeight="1">
      <c r="A208" s="960"/>
      <c r="B208" s="961" t="s">
        <v>494</v>
      </c>
      <c r="C208" s="962">
        <f>C95+C99+C103+C107+C111+C115+C119+C123+C127+C131+C135+C139+C143+C147+C151+C155+C159+C163+C167+C171+C175+C179+C183+C187+C191+C195+C199+C203</f>
        <v>19576</v>
      </c>
      <c r="D208" s="962">
        <f t="shared" ref="D208:M208" si="7">D95+D99+D103+D107+D111+D115+D119+D123+D127+D131+D135+D139+D143+D147+D151+D155+D159+D163+D167+D171+D175+D179+D183+D187+D191+D195+D199+D203</f>
        <v>5592</v>
      </c>
      <c r="E208" s="962">
        <f t="shared" si="7"/>
        <v>114898</v>
      </c>
      <c r="F208" s="962">
        <f t="shared" si="7"/>
        <v>44345</v>
      </c>
      <c r="G208" s="962">
        <f t="shared" si="7"/>
        <v>36024</v>
      </c>
      <c r="H208" s="962">
        <f t="shared" si="7"/>
        <v>40330</v>
      </c>
      <c r="I208" s="962">
        <f t="shared" si="7"/>
        <v>27706</v>
      </c>
      <c r="J208" s="962">
        <f t="shared" si="7"/>
        <v>76685</v>
      </c>
      <c r="K208" s="962">
        <f t="shared" si="7"/>
        <v>30889</v>
      </c>
      <c r="L208" s="962">
        <f t="shared" si="7"/>
        <v>31100</v>
      </c>
      <c r="M208" s="962">
        <f t="shared" si="7"/>
        <v>362399</v>
      </c>
      <c r="N208" s="967">
        <f>SUM(C208:M208)</f>
        <v>789544</v>
      </c>
      <c r="O208" s="922"/>
      <c r="P208" s="903"/>
    </row>
    <row r="209" spans="1:16" s="185" customFormat="1" ht="12" customHeight="1">
      <c r="A209" s="960"/>
      <c r="B209" s="961" t="s">
        <v>495</v>
      </c>
      <c r="C209" s="891">
        <f t="shared" ref="C209:M209" si="8">C96+C100+C104+C108+C112+C116+C120+C124+C128+C132+C136+C140+C144+C148+C152+C156+C160+C164+C168+C172+C176+C180+C184+C188+C192+C196+C200+C204</f>
        <v>19684</v>
      </c>
      <c r="D209" s="891">
        <f t="shared" si="8"/>
        <v>5640</v>
      </c>
      <c r="E209" s="891">
        <f t="shared" si="8"/>
        <v>115642</v>
      </c>
      <c r="F209" s="891">
        <f t="shared" si="8"/>
        <v>57713</v>
      </c>
      <c r="G209" s="891">
        <f t="shared" si="8"/>
        <v>38669</v>
      </c>
      <c r="H209" s="891">
        <f t="shared" si="8"/>
        <v>51180</v>
      </c>
      <c r="I209" s="891">
        <f t="shared" si="8"/>
        <v>27886</v>
      </c>
      <c r="J209" s="891">
        <f t="shared" si="8"/>
        <v>76685</v>
      </c>
      <c r="K209" s="891">
        <f t="shared" si="8"/>
        <v>40524</v>
      </c>
      <c r="L209" s="891">
        <f t="shared" si="8"/>
        <v>22000</v>
      </c>
      <c r="M209" s="891">
        <f t="shared" si="8"/>
        <v>395128</v>
      </c>
      <c r="N209" s="964">
        <f>SUM(C209:M209)</f>
        <v>850751</v>
      </c>
      <c r="O209" s="922"/>
      <c r="P209" s="903"/>
    </row>
    <row r="210" spans="1:16" s="185" customFormat="1" ht="12" customHeight="1" thickBot="1">
      <c r="A210" s="968"/>
      <c r="B210" s="969"/>
      <c r="C210" s="970"/>
      <c r="D210" s="970"/>
      <c r="E210" s="970"/>
      <c r="F210" s="970"/>
      <c r="G210" s="970"/>
      <c r="H210" s="970"/>
      <c r="I210" s="970"/>
      <c r="J210" s="970"/>
      <c r="K210" s="970"/>
      <c r="L210" s="970"/>
      <c r="M210" s="970"/>
      <c r="N210" s="971"/>
      <c r="O210" s="922"/>
      <c r="P210" s="903"/>
    </row>
    <row r="211" spans="1:16" s="185" customFormat="1" ht="12" customHeight="1">
      <c r="A211" s="965"/>
      <c r="B211" s="966"/>
      <c r="C211" s="950"/>
      <c r="D211" s="950"/>
      <c r="E211" s="952"/>
      <c r="F211" s="950"/>
      <c r="G211" s="950"/>
      <c r="H211" s="950"/>
      <c r="I211" s="950"/>
      <c r="J211" s="950"/>
      <c r="K211" s="950"/>
      <c r="L211" s="944"/>
      <c r="M211" s="944"/>
      <c r="N211" s="967"/>
      <c r="O211" s="923"/>
      <c r="P211" s="924"/>
    </row>
    <row r="212" spans="1:16" s="185" customFormat="1" ht="12" customHeight="1">
      <c r="A212" s="1389" t="s">
        <v>209</v>
      </c>
      <c r="B212" s="1390"/>
      <c r="C212" s="916"/>
      <c r="D212" s="916"/>
      <c r="E212" s="918"/>
      <c r="F212" s="916"/>
      <c r="G212" s="916"/>
      <c r="H212" s="916"/>
      <c r="I212" s="916"/>
      <c r="J212" s="916"/>
      <c r="K212" s="916"/>
      <c r="L212" s="913"/>
      <c r="M212" s="913"/>
      <c r="N212" s="908"/>
      <c r="O212" s="923"/>
      <c r="P212" s="924"/>
    </row>
    <row r="213" spans="1:16" s="909" customFormat="1" ht="12" customHeight="1">
      <c r="A213" s="904" t="s">
        <v>343</v>
      </c>
      <c r="B213" s="884" t="s">
        <v>344</v>
      </c>
      <c r="C213" s="905"/>
      <c r="D213" s="906"/>
      <c r="E213" s="906"/>
      <c r="F213" s="906"/>
      <c r="G213" s="906"/>
      <c r="H213" s="906"/>
      <c r="I213" s="907"/>
      <c r="J213" s="907"/>
      <c r="K213" s="907"/>
      <c r="L213" s="907"/>
      <c r="M213" s="907"/>
      <c r="N213" s="908"/>
      <c r="O213" s="925"/>
      <c r="P213" s="926"/>
    </row>
    <row r="214" spans="1:16" s="909" customFormat="1" ht="12" customHeight="1">
      <c r="A214" s="910"/>
      <c r="B214" s="523" t="s">
        <v>494</v>
      </c>
      <c r="C214" s="905">
        <v>600</v>
      </c>
      <c r="D214" s="906">
        <v>162</v>
      </c>
      <c r="E214" s="906">
        <v>1728</v>
      </c>
      <c r="F214" s="906"/>
      <c r="G214" s="906"/>
      <c r="H214" s="906"/>
      <c r="I214" s="907"/>
      <c r="J214" s="907"/>
      <c r="K214" s="907"/>
      <c r="L214" s="907"/>
      <c r="M214" s="907"/>
      <c r="N214" s="908">
        <f>SUM(C214:M214)</f>
        <v>2490</v>
      </c>
      <c r="O214" s="925"/>
      <c r="P214" s="926"/>
    </row>
    <row r="215" spans="1:16" s="909" customFormat="1" ht="12" customHeight="1">
      <c r="A215" s="910"/>
      <c r="B215" s="523" t="s">
        <v>495</v>
      </c>
      <c r="C215" s="905">
        <v>600</v>
      </c>
      <c r="D215" s="906">
        <v>162</v>
      </c>
      <c r="E215" s="906">
        <v>1728</v>
      </c>
      <c r="F215" s="906"/>
      <c r="G215" s="906"/>
      <c r="H215" s="906"/>
      <c r="I215" s="907"/>
      <c r="J215" s="907"/>
      <c r="K215" s="907"/>
      <c r="L215" s="907"/>
      <c r="M215" s="907"/>
      <c r="N215" s="908">
        <f>SUM(C215:M215)</f>
        <v>2490</v>
      </c>
      <c r="O215" s="925"/>
      <c r="P215" s="926"/>
    </row>
    <row r="216" spans="1:16" s="909" customFormat="1" ht="12" customHeight="1" thickBot="1">
      <c r="A216" s="938"/>
      <c r="B216" s="939"/>
      <c r="C216" s="940"/>
      <c r="D216" s="941"/>
      <c r="E216" s="941"/>
      <c r="F216" s="941"/>
      <c r="G216" s="941"/>
      <c r="H216" s="941"/>
      <c r="I216" s="941"/>
      <c r="J216" s="941"/>
      <c r="K216" s="941"/>
      <c r="L216" s="941"/>
      <c r="M216" s="941"/>
      <c r="N216" s="942"/>
      <c r="O216" s="925"/>
      <c r="P216" s="926"/>
    </row>
    <row r="217" spans="1:16" s="909" customFormat="1" ht="12" customHeight="1">
      <c r="A217" s="933" t="s">
        <v>345</v>
      </c>
      <c r="B217" s="888" t="s">
        <v>346</v>
      </c>
      <c r="C217" s="934"/>
      <c r="D217" s="935"/>
      <c r="E217" s="935"/>
      <c r="F217" s="935"/>
      <c r="G217" s="935"/>
      <c r="H217" s="935"/>
      <c r="I217" s="936"/>
      <c r="J217" s="936"/>
      <c r="K217" s="936"/>
      <c r="L217" s="936"/>
      <c r="M217" s="936"/>
      <c r="N217" s="937"/>
      <c r="O217" s="925"/>
      <c r="P217" s="926"/>
    </row>
    <row r="218" spans="1:16" s="909" customFormat="1" ht="12" customHeight="1">
      <c r="A218" s="910"/>
      <c r="B218" s="523" t="s">
        <v>494</v>
      </c>
      <c r="C218" s="905">
        <v>7271</v>
      </c>
      <c r="D218" s="906">
        <v>2038</v>
      </c>
      <c r="E218" s="906">
        <v>6760</v>
      </c>
      <c r="F218" s="906"/>
      <c r="G218" s="906"/>
      <c r="H218" s="906"/>
      <c r="I218" s="907"/>
      <c r="J218" s="907"/>
      <c r="K218" s="907"/>
      <c r="L218" s="907"/>
      <c r="M218" s="907"/>
      <c r="N218" s="908">
        <f>SUM(C218:M218)</f>
        <v>16069</v>
      </c>
      <c r="O218" s="925"/>
      <c r="P218" s="926"/>
    </row>
    <row r="219" spans="1:16" s="909" customFormat="1" ht="12" customHeight="1">
      <c r="A219" s="910"/>
      <c r="B219" s="523" t="s">
        <v>495</v>
      </c>
      <c r="C219" s="905">
        <f>'6. sz.melléklet'!C23</f>
        <v>7508</v>
      </c>
      <c r="D219" s="906">
        <f>'6. sz.melléklet'!D23</f>
        <v>2135</v>
      </c>
      <c r="E219" s="906">
        <v>6760</v>
      </c>
      <c r="F219" s="906"/>
      <c r="G219" s="906"/>
      <c r="H219" s="906"/>
      <c r="I219" s="907"/>
      <c r="J219" s="907"/>
      <c r="K219" s="907"/>
      <c r="L219" s="907"/>
      <c r="M219" s="907"/>
      <c r="N219" s="908">
        <f>SUM(C219:M219)</f>
        <v>16403</v>
      </c>
      <c r="O219" s="925"/>
      <c r="P219" s="926"/>
    </row>
    <row r="220" spans="1:16" s="909" customFormat="1" ht="12" customHeight="1" thickBot="1">
      <c r="A220" s="938"/>
      <c r="B220" s="939"/>
      <c r="C220" s="940"/>
      <c r="D220" s="941"/>
      <c r="E220" s="941"/>
      <c r="F220" s="941"/>
      <c r="G220" s="941"/>
      <c r="H220" s="941"/>
      <c r="I220" s="941"/>
      <c r="J220" s="941"/>
      <c r="K220" s="941"/>
      <c r="L220" s="941"/>
      <c r="M220" s="941"/>
      <c r="N220" s="942"/>
      <c r="O220" s="925"/>
      <c r="P220" s="926"/>
    </row>
    <row r="221" spans="1:16" s="909" customFormat="1" ht="12" customHeight="1">
      <c r="A221" s="933" t="s">
        <v>375</v>
      </c>
      <c r="B221" s="888" t="s">
        <v>376</v>
      </c>
      <c r="C221" s="934"/>
      <c r="D221" s="935"/>
      <c r="E221" s="935"/>
      <c r="F221" s="935"/>
      <c r="G221" s="935"/>
      <c r="H221" s="935"/>
      <c r="I221" s="936"/>
      <c r="J221" s="936"/>
      <c r="K221" s="936"/>
      <c r="L221" s="936"/>
      <c r="M221" s="936"/>
      <c r="N221" s="937"/>
      <c r="O221" s="925"/>
      <c r="P221" s="926"/>
    </row>
    <row r="222" spans="1:16" s="909" customFormat="1" ht="12" customHeight="1">
      <c r="A222" s="910"/>
      <c r="B222" s="523" t="s">
        <v>494</v>
      </c>
      <c r="C222" s="905"/>
      <c r="D222" s="906"/>
      <c r="E222" s="906">
        <v>6350</v>
      </c>
      <c r="F222" s="906"/>
      <c r="G222" s="906"/>
      <c r="H222" s="906"/>
      <c r="I222" s="907"/>
      <c r="J222" s="907"/>
      <c r="K222" s="907"/>
      <c r="L222" s="907"/>
      <c r="M222" s="907"/>
      <c r="N222" s="908">
        <f>SUM(C222:M222)</f>
        <v>6350</v>
      </c>
      <c r="O222" s="925"/>
      <c r="P222" s="926"/>
    </row>
    <row r="223" spans="1:16" s="909" customFormat="1" ht="12" customHeight="1">
      <c r="A223" s="910"/>
      <c r="B223" s="523" t="s">
        <v>495</v>
      </c>
      <c r="C223" s="905"/>
      <c r="D223" s="906"/>
      <c r="E223" s="906">
        <v>6350</v>
      </c>
      <c r="F223" s="906"/>
      <c r="G223" s="906"/>
      <c r="H223" s="906"/>
      <c r="I223" s="907"/>
      <c r="J223" s="907"/>
      <c r="K223" s="907"/>
      <c r="L223" s="907"/>
      <c r="M223" s="907"/>
      <c r="N223" s="908">
        <f t="shared" ref="N223:N239" si="9">SUM(C223:M223)</f>
        <v>6350</v>
      </c>
      <c r="O223" s="925"/>
      <c r="P223" s="926"/>
    </row>
    <row r="224" spans="1:16" s="909" customFormat="1" ht="12" customHeight="1" thickBot="1">
      <c r="A224" s="938"/>
      <c r="B224" s="939"/>
      <c r="C224" s="940"/>
      <c r="D224" s="941"/>
      <c r="E224" s="941"/>
      <c r="F224" s="941"/>
      <c r="G224" s="941"/>
      <c r="H224" s="941"/>
      <c r="I224" s="941"/>
      <c r="J224" s="941"/>
      <c r="K224" s="941"/>
      <c r="L224" s="941"/>
      <c r="M224" s="941"/>
      <c r="N224" s="942"/>
      <c r="O224" s="925"/>
      <c r="P224" s="926"/>
    </row>
    <row r="225" spans="1:16" s="185" customFormat="1" ht="12" customHeight="1">
      <c r="A225" s="943" t="s">
        <v>347</v>
      </c>
      <c r="B225" s="886" t="s">
        <v>348</v>
      </c>
      <c r="C225" s="929"/>
      <c r="D225" s="930"/>
      <c r="E225" s="930"/>
      <c r="F225" s="930"/>
      <c r="G225" s="930"/>
      <c r="H225" s="930"/>
      <c r="I225" s="944"/>
      <c r="J225" s="944"/>
      <c r="K225" s="944"/>
      <c r="L225" s="944"/>
      <c r="M225" s="944"/>
      <c r="N225" s="937"/>
      <c r="O225" s="184"/>
      <c r="P225" s="927"/>
    </row>
    <row r="226" spans="1:16" s="185" customFormat="1" ht="12" customHeight="1">
      <c r="A226" s="921"/>
      <c r="B226" s="523" t="s">
        <v>494</v>
      </c>
      <c r="C226" s="911">
        <v>520</v>
      </c>
      <c r="D226" s="912">
        <v>140</v>
      </c>
      <c r="E226" s="912">
        <v>127</v>
      </c>
      <c r="F226" s="912"/>
      <c r="G226" s="912"/>
      <c r="H226" s="912"/>
      <c r="I226" s="913"/>
      <c r="J226" s="913"/>
      <c r="K226" s="913"/>
      <c r="L226" s="913"/>
      <c r="M226" s="913"/>
      <c r="N226" s="908">
        <f t="shared" si="9"/>
        <v>787</v>
      </c>
      <c r="O226" s="184"/>
      <c r="P226" s="927"/>
    </row>
    <row r="227" spans="1:16" s="185" customFormat="1" ht="12" customHeight="1">
      <c r="A227" s="921"/>
      <c r="B227" s="523" t="s">
        <v>495</v>
      </c>
      <c r="C227" s="911">
        <v>520</v>
      </c>
      <c r="D227" s="912">
        <v>140</v>
      </c>
      <c r="E227" s="912">
        <v>127</v>
      </c>
      <c r="F227" s="912"/>
      <c r="G227" s="912"/>
      <c r="H227" s="912"/>
      <c r="I227" s="913"/>
      <c r="J227" s="913"/>
      <c r="K227" s="913"/>
      <c r="L227" s="913"/>
      <c r="M227" s="913"/>
      <c r="N227" s="908">
        <f t="shared" si="9"/>
        <v>787</v>
      </c>
      <c r="O227" s="184"/>
      <c r="P227" s="927"/>
    </row>
    <row r="228" spans="1:16" s="185" customFormat="1" ht="12" customHeight="1" thickBot="1">
      <c r="A228" s="957"/>
      <c r="B228" s="939"/>
      <c r="C228" s="946"/>
      <c r="D228" s="947"/>
      <c r="E228" s="947"/>
      <c r="F228" s="947"/>
      <c r="G228" s="947"/>
      <c r="H228" s="947"/>
      <c r="I228" s="948"/>
      <c r="J228" s="948"/>
      <c r="K228" s="948"/>
      <c r="L228" s="948"/>
      <c r="M228" s="948"/>
      <c r="N228" s="942"/>
      <c r="O228" s="184"/>
      <c r="P228" s="927"/>
    </row>
    <row r="229" spans="1:16" s="185" customFormat="1" ht="12" customHeight="1">
      <c r="A229" s="956" t="s">
        <v>397</v>
      </c>
      <c r="B229" s="886" t="s">
        <v>398</v>
      </c>
      <c r="C229" s="929"/>
      <c r="D229" s="930"/>
      <c r="E229" s="930"/>
      <c r="F229" s="930"/>
      <c r="G229" s="930"/>
      <c r="H229" s="930"/>
      <c r="I229" s="944"/>
      <c r="J229" s="944"/>
      <c r="K229" s="944"/>
      <c r="L229" s="944"/>
      <c r="M229" s="944"/>
      <c r="N229" s="937"/>
    </row>
    <row r="230" spans="1:16" s="185" customFormat="1" ht="12" customHeight="1">
      <c r="A230" s="921"/>
      <c r="B230" s="523" t="s">
        <v>494</v>
      </c>
      <c r="C230" s="911"/>
      <c r="D230" s="912"/>
      <c r="E230" s="912"/>
      <c r="F230" s="912"/>
      <c r="G230" s="912"/>
      <c r="H230" s="912"/>
      <c r="I230" s="913"/>
      <c r="J230" s="913"/>
      <c r="K230" s="913"/>
      <c r="L230" s="913"/>
      <c r="M230" s="913"/>
      <c r="N230" s="908">
        <f t="shared" si="9"/>
        <v>0</v>
      </c>
    </row>
    <row r="231" spans="1:16" s="185" customFormat="1" ht="12" customHeight="1">
      <c r="A231" s="921"/>
      <c r="B231" s="523" t="s">
        <v>495</v>
      </c>
      <c r="C231" s="911"/>
      <c r="D231" s="912"/>
      <c r="E231" s="912"/>
      <c r="F231" s="912"/>
      <c r="G231" s="912"/>
      <c r="H231" s="912"/>
      <c r="I231" s="913"/>
      <c r="J231" s="913"/>
      <c r="K231" s="913"/>
      <c r="L231" s="913"/>
      <c r="M231" s="913"/>
      <c r="N231" s="908">
        <f t="shared" si="9"/>
        <v>0</v>
      </c>
    </row>
    <row r="232" spans="1:16" s="185" customFormat="1" ht="12" customHeight="1" thickBot="1">
      <c r="A232" s="957"/>
      <c r="B232" s="939"/>
      <c r="C232" s="946"/>
      <c r="D232" s="947"/>
      <c r="E232" s="947"/>
      <c r="F232" s="947"/>
      <c r="G232" s="947"/>
      <c r="H232" s="947"/>
      <c r="I232" s="948"/>
      <c r="J232" s="948"/>
      <c r="K232" s="948"/>
      <c r="L232" s="948"/>
      <c r="M232" s="948"/>
      <c r="N232" s="942"/>
    </row>
    <row r="233" spans="1:16" s="185" customFormat="1" ht="12" customHeight="1">
      <c r="A233" s="956" t="s">
        <v>401</v>
      </c>
      <c r="B233" s="886" t="s">
        <v>402</v>
      </c>
      <c r="C233" s="929"/>
      <c r="D233" s="930"/>
      <c r="E233" s="930"/>
      <c r="F233" s="930"/>
      <c r="G233" s="930"/>
      <c r="H233" s="930"/>
      <c r="I233" s="944"/>
      <c r="J233" s="944"/>
      <c r="K233" s="944"/>
      <c r="L233" s="944"/>
      <c r="M233" s="944"/>
      <c r="N233" s="937"/>
    </row>
    <row r="234" spans="1:16" s="185" customFormat="1" ht="12" customHeight="1">
      <c r="A234" s="921"/>
      <c r="B234" s="523" t="s">
        <v>494</v>
      </c>
      <c r="C234" s="911"/>
      <c r="D234" s="912"/>
      <c r="E234" s="912">
        <v>2180</v>
      </c>
      <c r="F234" s="912"/>
      <c r="G234" s="912"/>
      <c r="H234" s="912"/>
      <c r="I234" s="913"/>
      <c r="J234" s="913"/>
      <c r="K234" s="913"/>
      <c r="L234" s="913"/>
      <c r="M234" s="913"/>
      <c r="N234" s="908">
        <f t="shared" si="9"/>
        <v>2180</v>
      </c>
    </row>
    <row r="235" spans="1:16" s="185" customFormat="1" ht="12" customHeight="1">
      <c r="A235" s="921"/>
      <c r="B235" s="523" t="s">
        <v>495</v>
      </c>
      <c r="C235" s="911"/>
      <c r="D235" s="912"/>
      <c r="E235" s="912">
        <v>2180</v>
      </c>
      <c r="F235" s="912"/>
      <c r="G235" s="912"/>
      <c r="H235" s="912"/>
      <c r="I235" s="913"/>
      <c r="J235" s="913"/>
      <c r="K235" s="913"/>
      <c r="L235" s="913"/>
      <c r="M235" s="913"/>
      <c r="N235" s="908">
        <f t="shared" si="9"/>
        <v>2180</v>
      </c>
    </row>
    <row r="236" spans="1:16" s="185" customFormat="1" ht="12" customHeight="1" thickBot="1">
      <c r="A236" s="957"/>
      <c r="B236" s="939"/>
      <c r="C236" s="946"/>
      <c r="D236" s="947"/>
      <c r="E236" s="947"/>
      <c r="F236" s="947"/>
      <c r="G236" s="947"/>
      <c r="H236" s="947"/>
      <c r="I236" s="948"/>
      <c r="J236" s="948"/>
      <c r="K236" s="948"/>
      <c r="L236" s="948"/>
      <c r="M236" s="948"/>
      <c r="N236" s="942"/>
    </row>
    <row r="237" spans="1:16" s="185" customFormat="1" ht="12" customHeight="1">
      <c r="A237" s="956" t="s">
        <v>399</v>
      </c>
      <c r="B237" s="886" t="s">
        <v>400</v>
      </c>
      <c r="C237" s="929"/>
      <c r="D237" s="930"/>
      <c r="E237" s="930"/>
      <c r="F237" s="930"/>
      <c r="G237" s="930"/>
      <c r="H237" s="930"/>
      <c r="I237" s="931"/>
      <c r="J237" s="931"/>
      <c r="K237" s="931"/>
      <c r="L237" s="931"/>
      <c r="M237" s="931"/>
      <c r="N237" s="937"/>
    </row>
    <row r="238" spans="1:16" s="185" customFormat="1" ht="12" customHeight="1">
      <c r="A238" s="928"/>
      <c r="B238" s="523" t="s">
        <v>494</v>
      </c>
      <c r="C238" s="916"/>
      <c r="D238" s="916"/>
      <c r="E238" s="916"/>
      <c r="F238" s="916"/>
      <c r="G238" s="916"/>
      <c r="H238" s="916"/>
      <c r="I238" s="913"/>
      <c r="J238" s="913"/>
      <c r="K238" s="913"/>
      <c r="L238" s="913"/>
      <c r="M238" s="913"/>
      <c r="N238" s="908">
        <f t="shared" si="9"/>
        <v>0</v>
      </c>
    </row>
    <row r="239" spans="1:16" s="185" customFormat="1" ht="12" customHeight="1">
      <c r="A239" s="928"/>
      <c r="B239" s="523" t="s">
        <v>495</v>
      </c>
      <c r="C239" s="916"/>
      <c r="D239" s="916"/>
      <c r="E239" s="916"/>
      <c r="F239" s="916"/>
      <c r="G239" s="916"/>
      <c r="H239" s="916"/>
      <c r="I239" s="913"/>
      <c r="J239" s="913"/>
      <c r="K239" s="913"/>
      <c r="L239" s="913"/>
      <c r="M239" s="913"/>
      <c r="N239" s="908">
        <f t="shared" si="9"/>
        <v>0</v>
      </c>
    </row>
    <row r="240" spans="1:16" s="185" customFormat="1" ht="12" customHeight="1" thickBot="1">
      <c r="A240" s="928"/>
      <c r="B240" s="523"/>
      <c r="C240" s="929"/>
      <c r="D240" s="930"/>
      <c r="E240" s="930"/>
      <c r="F240" s="930"/>
      <c r="G240" s="930"/>
      <c r="H240" s="930"/>
      <c r="I240" s="931"/>
      <c r="J240" s="931"/>
      <c r="K240" s="931"/>
      <c r="L240" s="931"/>
      <c r="M240" s="931"/>
      <c r="N240" s="908"/>
    </row>
    <row r="241" spans="1:20" s="185" customFormat="1" ht="12" customHeight="1">
      <c r="A241" s="975" t="s">
        <v>516</v>
      </c>
      <c r="B241" s="976"/>
      <c r="C241" s="897"/>
      <c r="D241" s="897"/>
      <c r="E241" s="897"/>
      <c r="F241" s="897"/>
      <c r="G241" s="897"/>
      <c r="H241" s="897"/>
      <c r="I241" s="897"/>
      <c r="J241" s="897"/>
      <c r="K241" s="897"/>
      <c r="L241" s="897"/>
      <c r="M241" s="897"/>
      <c r="N241" s="974"/>
      <c r="O241" s="530"/>
      <c r="P241" s="932"/>
      <c r="R241" s="902"/>
    </row>
    <row r="242" spans="1:20" s="973" customFormat="1" ht="12" customHeight="1">
      <c r="A242" s="978"/>
      <c r="B242" s="979" t="s">
        <v>494</v>
      </c>
      <c r="C242" s="980">
        <f>C214+C218+C222+C226+C230+C234+C238</f>
        <v>8391</v>
      </c>
      <c r="D242" s="980">
        <f t="shared" ref="D242:N242" si="10">D214+D218+D222+D226+D230+D234+D238</f>
        <v>2340</v>
      </c>
      <c r="E242" s="980">
        <f t="shared" si="10"/>
        <v>17145</v>
      </c>
      <c r="F242" s="980">
        <f t="shared" si="10"/>
        <v>0</v>
      </c>
      <c r="G242" s="980">
        <f t="shared" si="10"/>
        <v>0</v>
      </c>
      <c r="H242" s="980">
        <f t="shared" si="10"/>
        <v>0</v>
      </c>
      <c r="I242" s="980">
        <f t="shared" si="10"/>
        <v>0</v>
      </c>
      <c r="J242" s="980">
        <f t="shared" si="10"/>
        <v>0</v>
      </c>
      <c r="K242" s="980">
        <f t="shared" si="10"/>
        <v>0</v>
      </c>
      <c r="L242" s="980">
        <f t="shared" si="10"/>
        <v>0</v>
      </c>
      <c r="M242" s="980">
        <f t="shared" si="10"/>
        <v>0</v>
      </c>
      <c r="N242" s="980">
        <f t="shared" si="10"/>
        <v>27876</v>
      </c>
      <c r="O242" s="981"/>
      <c r="P242" s="982"/>
    </row>
    <row r="243" spans="1:20" s="973" customFormat="1" ht="12" customHeight="1">
      <c r="A243" s="978"/>
      <c r="B243" s="979" t="s">
        <v>495</v>
      </c>
      <c r="C243" s="980">
        <f t="shared" ref="C243:N243" si="11">C215+C219+C223+C227+C231+C235+C239</f>
        <v>8628</v>
      </c>
      <c r="D243" s="980">
        <f t="shared" si="11"/>
        <v>2437</v>
      </c>
      <c r="E243" s="980">
        <f t="shared" si="11"/>
        <v>17145</v>
      </c>
      <c r="F243" s="980">
        <f t="shared" si="11"/>
        <v>0</v>
      </c>
      <c r="G243" s="980">
        <f t="shared" si="11"/>
        <v>0</v>
      </c>
      <c r="H243" s="980">
        <f t="shared" si="11"/>
        <v>0</v>
      </c>
      <c r="I243" s="980">
        <f t="shared" si="11"/>
        <v>0</v>
      </c>
      <c r="J243" s="980">
        <f t="shared" si="11"/>
        <v>0</v>
      </c>
      <c r="K243" s="980">
        <f t="shared" si="11"/>
        <v>0</v>
      </c>
      <c r="L243" s="980">
        <f t="shared" si="11"/>
        <v>0</v>
      </c>
      <c r="M243" s="980">
        <f t="shared" si="11"/>
        <v>0</v>
      </c>
      <c r="N243" s="980">
        <f t="shared" si="11"/>
        <v>28210</v>
      </c>
      <c r="O243" s="983"/>
      <c r="P243" s="984"/>
    </row>
    <row r="244" spans="1:20" s="973" customFormat="1" ht="12" customHeight="1" thickBot="1">
      <c r="A244" s="985"/>
      <c r="B244" s="986"/>
      <c r="C244" s="987"/>
      <c r="D244" s="987"/>
      <c r="E244" s="987"/>
      <c r="F244" s="987"/>
      <c r="G244" s="987"/>
      <c r="H244" s="987"/>
      <c r="I244" s="987"/>
      <c r="J244" s="987"/>
      <c r="K244" s="987"/>
      <c r="L244" s="987"/>
      <c r="M244" s="987"/>
      <c r="N244" s="987"/>
      <c r="O244" s="983"/>
      <c r="P244" s="983"/>
    </row>
    <row r="245" spans="1:20" s="973" customFormat="1" ht="12" customHeight="1">
      <c r="A245" s="977" t="s">
        <v>517</v>
      </c>
      <c r="B245" s="977"/>
      <c r="C245" s="988"/>
      <c r="D245" s="988"/>
      <c r="E245" s="988"/>
      <c r="F245" s="988"/>
      <c r="G245" s="988"/>
      <c r="H245" s="988"/>
      <c r="I245" s="988"/>
      <c r="J245" s="988"/>
      <c r="K245" s="988"/>
      <c r="L245" s="988"/>
      <c r="M245" s="988"/>
      <c r="N245" s="989"/>
      <c r="O245" s="983"/>
      <c r="P245" s="983"/>
    </row>
    <row r="246" spans="1:20" s="973" customFormat="1" ht="10.5">
      <c r="A246" s="978"/>
      <c r="B246" s="979" t="s">
        <v>494</v>
      </c>
      <c r="C246" s="980">
        <f>C208+C242</f>
        <v>27967</v>
      </c>
      <c r="D246" s="980">
        <f t="shared" ref="D246:N246" si="12">D208+D242</f>
        <v>7932</v>
      </c>
      <c r="E246" s="980">
        <f t="shared" si="12"/>
        <v>132043</v>
      </c>
      <c r="F246" s="980">
        <f t="shared" si="12"/>
        <v>44345</v>
      </c>
      <c r="G246" s="980">
        <f t="shared" si="12"/>
        <v>36024</v>
      </c>
      <c r="H246" s="980">
        <f t="shared" si="12"/>
        <v>40330</v>
      </c>
      <c r="I246" s="980">
        <f t="shared" si="12"/>
        <v>27706</v>
      </c>
      <c r="J246" s="980">
        <f t="shared" si="12"/>
        <v>76685</v>
      </c>
      <c r="K246" s="980">
        <f t="shared" si="12"/>
        <v>30889</v>
      </c>
      <c r="L246" s="980">
        <f t="shared" si="12"/>
        <v>31100</v>
      </c>
      <c r="M246" s="980">
        <f t="shared" si="12"/>
        <v>362399</v>
      </c>
      <c r="N246" s="980">
        <f t="shared" si="12"/>
        <v>817420</v>
      </c>
      <c r="O246" s="983"/>
      <c r="P246" s="983"/>
    </row>
    <row r="247" spans="1:20" s="973" customFormat="1" ht="10.5">
      <c r="A247" s="978"/>
      <c r="B247" s="979" t="s">
        <v>495</v>
      </c>
      <c r="C247" s="980">
        <f t="shared" ref="C247:N247" si="13">C209+C243</f>
        <v>28312</v>
      </c>
      <c r="D247" s="980">
        <f t="shared" si="13"/>
        <v>8077</v>
      </c>
      <c r="E247" s="980">
        <f t="shared" si="13"/>
        <v>132787</v>
      </c>
      <c r="F247" s="980">
        <f t="shared" si="13"/>
        <v>57713</v>
      </c>
      <c r="G247" s="980">
        <f t="shared" si="13"/>
        <v>38669</v>
      </c>
      <c r="H247" s="980">
        <f t="shared" si="13"/>
        <v>51180</v>
      </c>
      <c r="I247" s="980">
        <f t="shared" si="13"/>
        <v>27886</v>
      </c>
      <c r="J247" s="980">
        <f t="shared" si="13"/>
        <v>76685</v>
      </c>
      <c r="K247" s="980">
        <f t="shared" si="13"/>
        <v>40524</v>
      </c>
      <c r="L247" s="980">
        <f t="shared" si="13"/>
        <v>22000</v>
      </c>
      <c r="M247" s="980">
        <f t="shared" si="13"/>
        <v>395128</v>
      </c>
      <c r="N247" s="980">
        <f t="shared" si="13"/>
        <v>878961</v>
      </c>
      <c r="O247" s="983">
        <v>878961</v>
      </c>
      <c r="P247" s="983"/>
    </row>
    <row r="248" spans="1:20" s="973" customFormat="1" ht="11.25" thickBot="1">
      <c r="A248" s="985"/>
      <c r="B248" s="986"/>
      <c r="C248" s="987"/>
      <c r="D248" s="987"/>
      <c r="E248" s="987"/>
      <c r="F248" s="987"/>
      <c r="G248" s="987"/>
      <c r="H248" s="987"/>
      <c r="I248" s="987"/>
      <c r="J248" s="987"/>
      <c r="K248" s="987"/>
      <c r="L248" s="987"/>
      <c r="M248" s="987"/>
      <c r="N248" s="987"/>
      <c r="O248" s="983"/>
      <c r="P248" s="983"/>
    </row>
    <row r="249" spans="1:20" s="66" customFormat="1">
      <c r="C249" s="902"/>
      <c r="D249" s="902"/>
      <c r="E249" s="902"/>
      <c r="F249" s="902"/>
      <c r="G249" s="902"/>
      <c r="H249" s="902"/>
      <c r="I249" s="902"/>
      <c r="J249" s="902"/>
      <c r="K249" s="902"/>
      <c r="L249" s="902"/>
      <c r="M249" s="902"/>
      <c r="N249" s="902"/>
      <c r="O249" s="902"/>
      <c r="P249" s="902"/>
      <c r="Q249" s="185"/>
      <c r="R249" s="185"/>
      <c r="S249" s="185"/>
      <c r="T249" s="185"/>
    </row>
    <row r="250" spans="1:20" s="66" customFormat="1">
      <c r="C250" s="902"/>
      <c r="D250" s="902"/>
      <c r="E250" s="902"/>
      <c r="F250" s="902"/>
      <c r="G250" s="902"/>
      <c r="H250" s="902"/>
      <c r="I250" s="902"/>
      <c r="J250" s="902"/>
      <c r="K250" s="902"/>
      <c r="L250" s="902"/>
      <c r="M250" s="902"/>
      <c r="N250" s="902"/>
      <c r="O250" s="902"/>
      <c r="P250" s="902"/>
      <c r="Q250" s="185"/>
      <c r="R250" s="185"/>
      <c r="S250" s="185"/>
      <c r="T250" s="185"/>
    </row>
    <row r="251" spans="1:20" s="66" customFormat="1">
      <c r="C251" s="902"/>
      <c r="D251" s="902"/>
      <c r="E251" s="902"/>
      <c r="F251" s="902"/>
      <c r="G251" s="902"/>
      <c r="H251" s="902"/>
      <c r="I251" s="902"/>
      <c r="J251" s="902"/>
      <c r="K251" s="902"/>
      <c r="L251" s="902"/>
      <c r="M251" s="902"/>
      <c r="N251" s="902"/>
      <c r="O251" s="902"/>
      <c r="P251" s="902"/>
      <c r="Q251" s="185"/>
      <c r="R251" s="185"/>
      <c r="S251" s="185"/>
      <c r="T251" s="185"/>
    </row>
    <row r="252" spans="1:20" s="66" customFormat="1">
      <c r="C252" s="902"/>
      <c r="D252" s="902"/>
      <c r="E252" s="902"/>
      <c r="F252" s="902"/>
      <c r="G252" s="902"/>
      <c r="H252" s="902"/>
      <c r="I252" s="902"/>
      <c r="J252" s="902"/>
      <c r="K252" s="902"/>
      <c r="L252" s="902"/>
      <c r="M252" s="902"/>
      <c r="N252" s="902"/>
      <c r="O252" s="902"/>
      <c r="P252" s="902"/>
      <c r="Q252" s="185"/>
      <c r="R252" s="185"/>
      <c r="S252" s="185"/>
      <c r="T252" s="185"/>
    </row>
    <row r="253" spans="1:20" s="66" customFormat="1">
      <c r="C253" s="902"/>
      <c r="D253" s="902"/>
      <c r="E253" s="902"/>
      <c r="F253" s="902"/>
      <c r="G253" s="902"/>
      <c r="H253" s="902"/>
      <c r="I253" s="902"/>
      <c r="J253" s="902"/>
      <c r="K253" s="902"/>
      <c r="L253" s="902"/>
      <c r="M253" s="902"/>
      <c r="N253" s="902"/>
      <c r="O253" s="902"/>
      <c r="P253" s="902"/>
      <c r="Q253" s="185"/>
      <c r="R253" s="185"/>
      <c r="S253" s="185"/>
      <c r="T253" s="185"/>
    </row>
    <row r="254" spans="1:20" s="66" customFormat="1">
      <c r="C254" s="902"/>
      <c r="D254" s="902"/>
      <c r="E254" s="902"/>
      <c r="F254" s="902"/>
      <c r="G254" s="902"/>
      <c r="H254" s="902"/>
      <c r="I254" s="902"/>
      <c r="J254" s="902"/>
      <c r="K254" s="902"/>
      <c r="L254" s="902"/>
      <c r="M254" s="902"/>
      <c r="N254" s="902"/>
      <c r="O254" s="902"/>
      <c r="P254" s="902"/>
      <c r="Q254" s="185"/>
      <c r="R254" s="185"/>
      <c r="S254" s="185"/>
      <c r="T254" s="185"/>
    </row>
    <row r="255" spans="1:20" s="66" customFormat="1" ht="15" customHeight="1">
      <c r="C255" s="902"/>
      <c r="D255" s="902"/>
      <c r="E255" s="902"/>
      <c r="F255" s="902"/>
      <c r="G255" s="902"/>
      <c r="H255" s="902"/>
      <c r="I255" s="902"/>
      <c r="J255" s="902"/>
      <c r="K255" s="902"/>
      <c r="L255" s="902"/>
      <c r="M255" s="902"/>
      <c r="N255" s="902"/>
      <c r="O255" s="902"/>
      <c r="P255" s="902"/>
      <c r="Q255" s="185"/>
      <c r="R255" s="185"/>
      <c r="S255" s="185"/>
      <c r="T255" s="185"/>
    </row>
    <row r="256" spans="1:20" s="66" customFormat="1" ht="15" customHeight="1">
      <c r="C256" s="902"/>
      <c r="D256" s="902"/>
      <c r="E256" s="902"/>
      <c r="F256" s="902"/>
      <c r="G256" s="902"/>
      <c r="H256" s="902"/>
      <c r="I256" s="902"/>
      <c r="J256" s="902"/>
      <c r="K256" s="902"/>
      <c r="L256" s="902"/>
      <c r="M256" s="902"/>
      <c r="N256" s="902"/>
      <c r="O256" s="902"/>
      <c r="P256" s="902"/>
      <c r="Q256" s="185"/>
      <c r="R256" s="185"/>
      <c r="S256" s="185"/>
      <c r="T256" s="185"/>
    </row>
    <row r="257" spans="3:20" s="66" customFormat="1" ht="15" customHeight="1">
      <c r="C257" s="902"/>
      <c r="D257" s="902"/>
      <c r="E257" s="902"/>
      <c r="F257" s="902"/>
      <c r="G257" s="902"/>
      <c r="H257" s="902"/>
      <c r="I257" s="902"/>
      <c r="J257" s="902"/>
      <c r="K257" s="902"/>
      <c r="L257" s="902"/>
      <c r="M257" s="902"/>
      <c r="N257" s="902"/>
      <c r="O257" s="902"/>
      <c r="P257" s="902"/>
      <c r="Q257" s="185"/>
      <c r="R257" s="185"/>
      <c r="S257" s="185"/>
      <c r="T257" s="185"/>
    </row>
    <row r="258" spans="3:20" s="66" customFormat="1" ht="15" customHeight="1">
      <c r="C258" s="902"/>
      <c r="D258" s="902"/>
      <c r="E258" s="902"/>
      <c r="F258" s="902"/>
      <c r="G258" s="902"/>
      <c r="H258" s="902"/>
      <c r="I258" s="902"/>
      <c r="J258" s="902"/>
      <c r="K258" s="902"/>
      <c r="L258" s="902"/>
      <c r="M258" s="902"/>
      <c r="N258" s="902"/>
      <c r="O258" s="902"/>
      <c r="P258" s="902"/>
      <c r="Q258" s="185"/>
      <c r="R258" s="185"/>
      <c r="S258" s="185"/>
      <c r="T258" s="185"/>
    </row>
    <row r="259" spans="3:20" s="66" customFormat="1" ht="15" customHeight="1">
      <c r="C259" s="902"/>
      <c r="D259" s="902"/>
      <c r="E259" s="902"/>
      <c r="F259" s="902"/>
      <c r="G259" s="902"/>
      <c r="H259" s="902"/>
      <c r="I259" s="902"/>
      <c r="J259" s="902"/>
      <c r="K259" s="902"/>
      <c r="L259" s="902"/>
      <c r="M259" s="902"/>
      <c r="N259" s="902"/>
      <c r="O259" s="902"/>
      <c r="P259" s="902"/>
      <c r="Q259" s="185"/>
      <c r="R259" s="185"/>
      <c r="S259" s="185"/>
      <c r="T259" s="185"/>
    </row>
    <row r="260" spans="3:20" s="66" customFormat="1" ht="15" customHeight="1">
      <c r="C260" s="902"/>
      <c r="D260" s="902"/>
      <c r="E260" s="902"/>
      <c r="F260" s="902"/>
      <c r="G260" s="902"/>
      <c r="H260" s="902"/>
      <c r="I260" s="902"/>
      <c r="J260" s="902"/>
      <c r="K260" s="902"/>
      <c r="L260" s="902"/>
      <c r="M260" s="902"/>
      <c r="N260" s="902"/>
      <c r="O260" s="902"/>
      <c r="P260" s="902"/>
      <c r="Q260" s="185"/>
      <c r="R260" s="185"/>
      <c r="S260" s="185"/>
      <c r="T260" s="185"/>
    </row>
    <row r="261" spans="3:20" s="66" customFormat="1" ht="15" customHeight="1">
      <c r="C261" s="902"/>
      <c r="D261" s="902"/>
      <c r="E261" s="902"/>
      <c r="F261" s="902"/>
      <c r="G261" s="902"/>
      <c r="H261" s="902"/>
      <c r="I261" s="902"/>
      <c r="J261" s="902"/>
      <c r="K261" s="902"/>
      <c r="L261" s="902"/>
      <c r="M261" s="902"/>
      <c r="N261" s="902"/>
      <c r="O261" s="902"/>
      <c r="P261" s="902"/>
      <c r="Q261" s="185"/>
      <c r="R261" s="185"/>
      <c r="S261" s="185"/>
      <c r="T261" s="185"/>
    </row>
    <row r="262" spans="3:20" s="66" customFormat="1" ht="15" customHeight="1">
      <c r="C262" s="902"/>
      <c r="D262" s="902"/>
      <c r="E262" s="902"/>
      <c r="F262" s="902"/>
      <c r="G262" s="902"/>
      <c r="H262" s="902"/>
      <c r="I262" s="902"/>
      <c r="J262" s="902"/>
      <c r="K262" s="902"/>
      <c r="L262" s="902"/>
      <c r="M262" s="902"/>
      <c r="N262" s="902"/>
      <c r="O262" s="902"/>
      <c r="P262" s="902"/>
      <c r="Q262" s="185"/>
      <c r="R262" s="185"/>
      <c r="S262" s="185"/>
      <c r="T262" s="185"/>
    </row>
    <row r="263" spans="3:20" s="66" customFormat="1" ht="15" customHeight="1">
      <c r="C263" s="902"/>
      <c r="D263" s="902"/>
      <c r="E263" s="902"/>
      <c r="F263" s="902"/>
      <c r="G263" s="902"/>
      <c r="H263" s="902"/>
      <c r="I263" s="902"/>
      <c r="J263" s="902"/>
      <c r="K263" s="902"/>
      <c r="L263" s="902"/>
      <c r="M263" s="902"/>
      <c r="N263" s="902"/>
      <c r="O263" s="902"/>
      <c r="P263" s="902"/>
      <c r="Q263" s="185"/>
      <c r="R263" s="185"/>
      <c r="S263" s="185"/>
      <c r="T263" s="185"/>
    </row>
    <row r="264" spans="3:20" s="66" customFormat="1" ht="15" customHeight="1">
      <c r="C264" s="902"/>
      <c r="D264" s="902"/>
      <c r="E264" s="902"/>
      <c r="F264" s="902"/>
      <c r="G264" s="902"/>
      <c r="H264" s="902"/>
      <c r="I264" s="902"/>
      <c r="J264" s="902"/>
      <c r="K264" s="902"/>
      <c r="L264" s="902"/>
      <c r="M264" s="902"/>
      <c r="N264" s="902"/>
      <c r="O264" s="902"/>
      <c r="P264" s="902"/>
      <c r="Q264" s="185"/>
      <c r="R264" s="185"/>
      <c r="S264" s="185"/>
      <c r="T264" s="185"/>
    </row>
    <row r="265" spans="3:20" s="66" customFormat="1" ht="15" customHeight="1">
      <c r="C265" s="902"/>
      <c r="D265" s="902"/>
      <c r="E265" s="902"/>
      <c r="F265" s="902"/>
      <c r="G265" s="902"/>
      <c r="H265" s="902"/>
      <c r="I265" s="902"/>
      <c r="J265" s="902"/>
      <c r="K265" s="902"/>
      <c r="L265" s="902"/>
      <c r="M265" s="902"/>
      <c r="N265" s="902"/>
      <c r="O265" s="902"/>
      <c r="P265" s="902"/>
      <c r="Q265" s="185"/>
      <c r="R265" s="185"/>
      <c r="S265" s="185"/>
      <c r="T265" s="185"/>
    </row>
    <row r="266" spans="3:20" s="66" customFormat="1" ht="15" customHeight="1">
      <c r="C266" s="902"/>
      <c r="D266" s="902"/>
      <c r="E266" s="902"/>
      <c r="F266" s="902"/>
      <c r="G266" s="902"/>
      <c r="H266" s="902"/>
      <c r="I266" s="902"/>
      <c r="J266" s="902"/>
      <c r="K266" s="902"/>
      <c r="L266" s="902"/>
      <c r="M266" s="902"/>
      <c r="N266" s="902"/>
      <c r="O266" s="902"/>
      <c r="P266" s="902"/>
      <c r="Q266" s="185"/>
      <c r="R266" s="185"/>
      <c r="S266" s="185"/>
      <c r="T266" s="185"/>
    </row>
    <row r="267" spans="3:20" s="66" customFormat="1" ht="15" customHeight="1">
      <c r="C267" s="902"/>
      <c r="D267" s="902"/>
      <c r="E267" s="902"/>
      <c r="F267" s="902"/>
      <c r="G267" s="902"/>
      <c r="H267" s="902"/>
      <c r="I267" s="902"/>
      <c r="J267" s="902"/>
      <c r="K267" s="902"/>
      <c r="L267" s="902"/>
      <c r="M267" s="902"/>
      <c r="N267" s="902"/>
      <c r="O267" s="902"/>
      <c r="P267" s="902"/>
      <c r="Q267" s="185"/>
      <c r="R267" s="185"/>
      <c r="S267" s="185"/>
      <c r="T267" s="185"/>
    </row>
    <row r="268" spans="3:20" s="66" customFormat="1" ht="15" customHeight="1">
      <c r="C268" s="902"/>
      <c r="D268" s="902"/>
      <c r="E268" s="902"/>
      <c r="F268" s="902"/>
      <c r="G268" s="902"/>
      <c r="H268" s="902"/>
      <c r="I268" s="902"/>
      <c r="J268" s="902"/>
      <c r="K268" s="902"/>
      <c r="L268" s="902"/>
      <c r="M268" s="902"/>
      <c r="N268" s="902"/>
      <c r="O268" s="902"/>
      <c r="P268" s="902"/>
      <c r="Q268" s="185"/>
      <c r="R268" s="185"/>
      <c r="S268" s="185"/>
      <c r="T268" s="185"/>
    </row>
    <row r="269" spans="3:20" s="66" customFormat="1" ht="15" customHeight="1">
      <c r="C269" s="902"/>
      <c r="D269" s="902"/>
      <c r="E269" s="902"/>
      <c r="F269" s="902"/>
      <c r="G269" s="902"/>
      <c r="H269" s="902"/>
      <c r="I269" s="902"/>
      <c r="J269" s="902"/>
      <c r="K269" s="902"/>
      <c r="L269" s="902"/>
      <c r="M269" s="902"/>
      <c r="N269" s="902"/>
      <c r="O269" s="902"/>
      <c r="P269" s="902"/>
      <c r="Q269" s="185"/>
      <c r="R269" s="185"/>
      <c r="S269" s="185"/>
      <c r="T269" s="185"/>
    </row>
    <row r="270" spans="3:20" s="66" customFormat="1" ht="15" customHeight="1">
      <c r="C270" s="902"/>
      <c r="D270" s="902"/>
      <c r="E270" s="902"/>
      <c r="F270" s="902"/>
      <c r="G270" s="902"/>
      <c r="H270" s="902"/>
      <c r="I270" s="902"/>
      <c r="J270" s="902"/>
      <c r="K270" s="902"/>
      <c r="L270" s="902"/>
      <c r="M270" s="902"/>
      <c r="N270" s="902"/>
      <c r="O270" s="902"/>
      <c r="P270" s="902"/>
      <c r="Q270" s="185"/>
      <c r="R270" s="185"/>
      <c r="S270" s="185"/>
      <c r="T270" s="185"/>
    </row>
    <row r="271" spans="3:20" s="66" customFormat="1" ht="15" customHeight="1">
      <c r="C271" s="902"/>
      <c r="D271" s="902"/>
      <c r="E271" s="902"/>
      <c r="F271" s="902"/>
      <c r="G271" s="902"/>
      <c r="H271" s="902"/>
      <c r="I271" s="902"/>
      <c r="J271" s="902"/>
      <c r="K271" s="902"/>
      <c r="L271" s="902"/>
      <c r="M271" s="902"/>
      <c r="N271" s="902"/>
      <c r="O271" s="902"/>
      <c r="P271" s="902"/>
      <c r="Q271" s="185"/>
      <c r="R271" s="185"/>
      <c r="S271" s="185"/>
      <c r="T271" s="185"/>
    </row>
    <row r="272" spans="3:20" s="66" customFormat="1" ht="15" customHeight="1">
      <c r="C272" s="902"/>
      <c r="D272" s="902"/>
      <c r="E272" s="902"/>
      <c r="F272" s="902"/>
      <c r="G272" s="902"/>
      <c r="H272" s="902"/>
      <c r="I272" s="902"/>
      <c r="J272" s="902"/>
      <c r="K272" s="902"/>
      <c r="L272" s="902"/>
      <c r="M272" s="902"/>
      <c r="N272" s="902"/>
      <c r="O272" s="902"/>
      <c r="P272" s="902"/>
      <c r="Q272" s="185"/>
      <c r="R272" s="185"/>
      <c r="S272" s="185"/>
      <c r="T272" s="185"/>
    </row>
    <row r="273" spans="3:20" s="66" customFormat="1" ht="15" customHeight="1">
      <c r="C273" s="902"/>
      <c r="D273" s="902"/>
      <c r="E273" s="902"/>
      <c r="F273" s="902"/>
      <c r="G273" s="902"/>
      <c r="H273" s="902"/>
      <c r="I273" s="902"/>
      <c r="J273" s="902"/>
      <c r="K273" s="902"/>
      <c r="L273" s="902"/>
      <c r="M273" s="902"/>
      <c r="N273" s="902"/>
      <c r="O273" s="902"/>
      <c r="P273" s="902"/>
      <c r="Q273" s="185"/>
      <c r="R273" s="185"/>
      <c r="S273" s="185"/>
      <c r="T273" s="185"/>
    </row>
    <row r="274" spans="3:20" s="66" customFormat="1" ht="15" customHeight="1">
      <c r="C274" s="902"/>
      <c r="D274" s="902"/>
      <c r="E274" s="902"/>
      <c r="F274" s="902"/>
      <c r="G274" s="902"/>
      <c r="H274" s="902"/>
      <c r="I274" s="902"/>
      <c r="J274" s="902"/>
      <c r="K274" s="902"/>
      <c r="L274" s="902"/>
      <c r="M274" s="902"/>
      <c r="N274" s="902"/>
      <c r="O274" s="902"/>
      <c r="P274" s="902"/>
      <c r="Q274" s="185"/>
      <c r="R274" s="185"/>
      <c r="S274" s="185"/>
      <c r="T274" s="185"/>
    </row>
    <row r="275" spans="3:20" s="66" customFormat="1" ht="15" customHeight="1">
      <c r="C275" s="902"/>
      <c r="D275" s="902"/>
      <c r="E275" s="902"/>
      <c r="F275" s="902"/>
      <c r="G275" s="902"/>
      <c r="H275" s="902"/>
      <c r="I275" s="902"/>
      <c r="J275" s="902"/>
      <c r="K275" s="902"/>
      <c r="L275" s="902"/>
      <c r="M275" s="902"/>
      <c r="N275" s="902"/>
      <c r="O275" s="902"/>
      <c r="P275" s="902"/>
      <c r="Q275" s="185"/>
      <c r="R275" s="185"/>
      <c r="S275" s="185"/>
      <c r="T275" s="185"/>
    </row>
    <row r="276" spans="3:20" s="66" customFormat="1" ht="15" customHeight="1">
      <c r="C276" s="902"/>
      <c r="D276" s="902"/>
      <c r="E276" s="902"/>
      <c r="F276" s="902"/>
      <c r="G276" s="902"/>
      <c r="H276" s="902"/>
      <c r="I276" s="902"/>
      <c r="J276" s="902"/>
      <c r="K276" s="902"/>
      <c r="L276" s="902"/>
      <c r="M276" s="902"/>
      <c r="N276" s="902"/>
      <c r="O276" s="902"/>
      <c r="P276" s="902"/>
      <c r="Q276" s="185"/>
      <c r="R276" s="185"/>
      <c r="S276" s="185"/>
      <c r="T276" s="185"/>
    </row>
    <row r="277" spans="3:20" s="66" customFormat="1" ht="15" customHeight="1">
      <c r="C277" s="902"/>
      <c r="D277" s="902"/>
      <c r="E277" s="902"/>
      <c r="F277" s="902"/>
      <c r="G277" s="902"/>
      <c r="H277" s="902"/>
      <c r="I277" s="902"/>
      <c r="J277" s="902"/>
      <c r="K277" s="902"/>
      <c r="L277" s="902"/>
      <c r="M277" s="902"/>
      <c r="N277" s="902"/>
      <c r="O277" s="902"/>
      <c r="P277" s="902"/>
      <c r="Q277" s="185"/>
      <c r="R277" s="185"/>
      <c r="S277" s="185"/>
      <c r="T277" s="185"/>
    </row>
    <row r="278" spans="3:20" s="66" customFormat="1" ht="15" customHeight="1">
      <c r="C278" s="902"/>
      <c r="D278" s="902"/>
      <c r="E278" s="902"/>
      <c r="F278" s="902"/>
      <c r="G278" s="902"/>
      <c r="H278" s="902"/>
      <c r="I278" s="902"/>
      <c r="J278" s="902"/>
      <c r="K278" s="902"/>
      <c r="L278" s="902"/>
      <c r="M278" s="902"/>
      <c r="N278" s="902"/>
      <c r="O278" s="902"/>
      <c r="P278" s="902"/>
      <c r="Q278" s="185"/>
      <c r="R278" s="185"/>
      <c r="S278" s="185"/>
      <c r="T278" s="185"/>
    </row>
    <row r="279" spans="3:20" s="66" customFormat="1" ht="15" customHeight="1">
      <c r="C279" s="902"/>
      <c r="D279" s="902"/>
      <c r="E279" s="902"/>
      <c r="F279" s="902"/>
      <c r="G279" s="902"/>
      <c r="H279" s="902"/>
      <c r="I279" s="902"/>
      <c r="J279" s="902"/>
      <c r="K279" s="902"/>
      <c r="L279" s="902"/>
      <c r="M279" s="902"/>
      <c r="N279" s="902"/>
      <c r="O279" s="902"/>
      <c r="P279" s="902"/>
      <c r="Q279" s="185"/>
      <c r="R279" s="185"/>
      <c r="S279" s="185"/>
      <c r="T279" s="185"/>
    </row>
    <row r="280" spans="3:20" s="66" customFormat="1" ht="15" customHeight="1">
      <c r="C280" s="902"/>
      <c r="D280" s="902"/>
      <c r="E280" s="902"/>
      <c r="F280" s="902"/>
      <c r="G280" s="902"/>
      <c r="H280" s="902"/>
      <c r="I280" s="902"/>
      <c r="J280" s="902"/>
      <c r="K280" s="902"/>
      <c r="L280" s="902"/>
      <c r="M280" s="902"/>
      <c r="N280" s="902"/>
      <c r="O280" s="902"/>
      <c r="P280" s="902"/>
      <c r="Q280" s="185"/>
      <c r="R280" s="185"/>
      <c r="S280" s="185"/>
      <c r="T280" s="185"/>
    </row>
    <row r="281" spans="3:20" s="66" customFormat="1" ht="15" customHeight="1">
      <c r="C281" s="902"/>
      <c r="D281" s="902"/>
      <c r="E281" s="902"/>
      <c r="F281" s="902"/>
      <c r="G281" s="902"/>
      <c r="H281" s="902"/>
      <c r="I281" s="902"/>
      <c r="J281" s="902"/>
      <c r="K281" s="902"/>
      <c r="L281" s="902"/>
      <c r="M281" s="902"/>
      <c r="N281" s="902"/>
      <c r="O281" s="902"/>
      <c r="P281" s="902"/>
      <c r="Q281" s="185"/>
      <c r="R281" s="185"/>
      <c r="S281" s="185"/>
      <c r="T281" s="185"/>
    </row>
    <row r="282" spans="3:20" s="66" customFormat="1" ht="15" customHeight="1">
      <c r="C282" s="902"/>
      <c r="D282" s="902"/>
      <c r="E282" s="902"/>
      <c r="F282" s="902"/>
      <c r="G282" s="902"/>
      <c r="H282" s="902"/>
      <c r="I282" s="902"/>
      <c r="J282" s="902"/>
      <c r="K282" s="902"/>
      <c r="L282" s="902"/>
      <c r="M282" s="902"/>
      <c r="N282" s="902"/>
      <c r="O282" s="902"/>
      <c r="P282" s="902"/>
      <c r="Q282" s="185"/>
      <c r="R282" s="185"/>
      <c r="S282" s="185"/>
      <c r="T282" s="185"/>
    </row>
    <row r="283" spans="3:20" s="66" customFormat="1" ht="15" customHeight="1">
      <c r="C283" s="902"/>
      <c r="D283" s="902"/>
      <c r="E283" s="902"/>
      <c r="F283" s="902"/>
      <c r="G283" s="902"/>
      <c r="H283" s="902"/>
      <c r="I283" s="902"/>
      <c r="J283" s="902"/>
      <c r="K283" s="902"/>
      <c r="L283" s="902"/>
      <c r="M283" s="902"/>
      <c r="N283" s="902"/>
      <c r="O283" s="902"/>
      <c r="P283" s="902"/>
      <c r="Q283" s="185"/>
      <c r="R283" s="185"/>
      <c r="S283" s="185"/>
      <c r="T283" s="185"/>
    </row>
    <row r="284" spans="3:20" s="66" customFormat="1" ht="15" customHeight="1">
      <c r="C284" s="902"/>
      <c r="D284" s="902"/>
      <c r="E284" s="902"/>
      <c r="F284" s="902"/>
      <c r="G284" s="902"/>
      <c r="H284" s="902"/>
      <c r="I284" s="902"/>
      <c r="J284" s="902"/>
      <c r="K284" s="902"/>
      <c r="L284" s="902"/>
      <c r="M284" s="902"/>
      <c r="N284" s="902"/>
      <c r="O284" s="902"/>
      <c r="P284" s="902"/>
      <c r="Q284" s="185"/>
      <c r="R284" s="185"/>
      <c r="S284" s="185"/>
      <c r="T284" s="185"/>
    </row>
    <row r="285" spans="3:20" s="66" customFormat="1" ht="15" customHeight="1">
      <c r="C285" s="902"/>
      <c r="D285" s="902"/>
      <c r="E285" s="902"/>
      <c r="F285" s="902"/>
      <c r="G285" s="902"/>
      <c r="H285" s="902"/>
      <c r="I285" s="902"/>
      <c r="J285" s="902"/>
      <c r="K285" s="902"/>
      <c r="L285" s="902"/>
      <c r="M285" s="902"/>
      <c r="N285" s="902"/>
      <c r="O285" s="902"/>
      <c r="P285" s="902"/>
      <c r="Q285" s="185"/>
      <c r="R285" s="185"/>
      <c r="S285" s="185"/>
      <c r="T285" s="185"/>
    </row>
    <row r="286" spans="3:20" s="66" customFormat="1" ht="15" customHeight="1">
      <c r="C286" s="902"/>
      <c r="D286" s="902"/>
      <c r="E286" s="902"/>
      <c r="F286" s="902"/>
      <c r="G286" s="902"/>
      <c r="H286" s="902"/>
      <c r="I286" s="902"/>
      <c r="J286" s="902"/>
      <c r="K286" s="902"/>
      <c r="L286" s="902"/>
      <c r="M286" s="902"/>
      <c r="N286" s="902"/>
      <c r="O286" s="902"/>
      <c r="P286" s="902"/>
      <c r="Q286" s="185"/>
      <c r="R286" s="185"/>
      <c r="S286" s="185"/>
      <c r="T286" s="185"/>
    </row>
    <row r="287" spans="3:20" s="66" customFormat="1" ht="15" customHeight="1">
      <c r="C287" s="902"/>
      <c r="D287" s="902"/>
      <c r="E287" s="902"/>
      <c r="F287" s="902"/>
      <c r="G287" s="902"/>
      <c r="H287" s="902"/>
      <c r="I287" s="902"/>
      <c r="J287" s="902"/>
      <c r="K287" s="902"/>
      <c r="L287" s="902"/>
      <c r="M287" s="902"/>
      <c r="N287" s="902"/>
      <c r="O287" s="902"/>
      <c r="P287" s="902"/>
      <c r="Q287" s="185"/>
      <c r="R287" s="185"/>
      <c r="S287" s="185"/>
      <c r="T287" s="185"/>
    </row>
    <row r="288" spans="3:20" s="66" customFormat="1" ht="15" customHeight="1">
      <c r="C288" s="902"/>
      <c r="D288" s="902"/>
      <c r="E288" s="902"/>
      <c r="F288" s="902"/>
      <c r="G288" s="902"/>
      <c r="H288" s="902"/>
      <c r="I288" s="902"/>
      <c r="J288" s="902"/>
      <c r="K288" s="902"/>
      <c r="L288" s="902"/>
      <c r="M288" s="902"/>
      <c r="N288" s="902"/>
      <c r="O288" s="902"/>
      <c r="P288" s="902"/>
      <c r="Q288" s="185"/>
      <c r="R288" s="185"/>
      <c r="S288" s="185"/>
      <c r="T288" s="185"/>
    </row>
    <row r="289" spans="3:20" s="66" customFormat="1" ht="15" customHeight="1">
      <c r="C289" s="902"/>
      <c r="D289" s="902"/>
      <c r="E289" s="902"/>
      <c r="F289" s="902"/>
      <c r="G289" s="902"/>
      <c r="H289" s="902"/>
      <c r="I289" s="902"/>
      <c r="J289" s="902"/>
      <c r="K289" s="902"/>
      <c r="L289" s="902"/>
      <c r="M289" s="902"/>
      <c r="N289" s="902"/>
      <c r="O289" s="902"/>
      <c r="P289" s="902"/>
      <c r="Q289" s="185"/>
      <c r="R289" s="185"/>
      <c r="S289" s="185"/>
      <c r="T289" s="185"/>
    </row>
    <row r="290" spans="3:20" s="66" customFormat="1" ht="15" customHeight="1">
      <c r="C290" s="902"/>
      <c r="D290" s="902"/>
      <c r="E290" s="902"/>
      <c r="F290" s="902"/>
      <c r="G290" s="902"/>
      <c r="H290" s="902"/>
      <c r="I290" s="902"/>
      <c r="J290" s="902"/>
      <c r="K290" s="902"/>
      <c r="L290" s="902"/>
      <c r="M290" s="902"/>
      <c r="N290" s="902"/>
      <c r="O290" s="902"/>
      <c r="P290" s="902"/>
      <c r="Q290" s="185"/>
      <c r="R290" s="185"/>
      <c r="S290" s="185"/>
      <c r="T290" s="185"/>
    </row>
    <row r="291" spans="3:20" s="66" customFormat="1" ht="15" customHeight="1">
      <c r="C291" s="902"/>
      <c r="D291" s="902"/>
      <c r="E291" s="902"/>
      <c r="F291" s="902"/>
      <c r="G291" s="902"/>
      <c r="H291" s="902"/>
      <c r="I291" s="902"/>
      <c r="J291" s="902"/>
      <c r="K291" s="902"/>
      <c r="L291" s="902"/>
      <c r="M291" s="902"/>
      <c r="N291" s="902"/>
      <c r="O291" s="902"/>
      <c r="P291" s="902"/>
      <c r="Q291" s="185"/>
      <c r="R291" s="185"/>
      <c r="S291" s="185"/>
      <c r="T291" s="185"/>
    </row>
    <row r="292" spans="3:20" s="66" customFormat="1" ht="15" customHeight="1">
      <c r="C292" s="902"/>
      <c r="D292" s="902"/>
      <c r="E292" s="902"/>
      <c r="F292" s="902"/>
      <c r="G292" s="902"/>
      <c r="H292" s="902"/>
      <c r="I292" s="902"/>
      <c r="J292" s="902"/>
      <c r="K292" s="902"/>
      <c r="L292" s="902"/>
      <c r="M292" s="902"/>
      <c r="N292" s="902"/>
      <c r="O292" s="902"/>
      <c r="P292" s="902"/>
      <c r="Q292" s="185"/>
      <c r="R292" s="185"/>
      <c r="S292" s="185"/>
      <c r="T292" s="185"/>
    </row>
    <row r="293" spans="3:20" s="66" customFormat="1" ht="15" customHeight="1">
      <c r="C293" s="902"/>
      <c r="D293" s="902"/>
      <c r="E293" s="902"/>
      <c r="F293" s="902"/>
      <c r="G293" s="902"/>
      <c r="H293" s="902"/>
      <c r="I293" s="902"/>
      <c r="J293" s="902"/>
      <c r="K293" s="902"/>
      <c r="L293" s="902"/>
      <c r="M293" s="902"/>
      <c r="N293" s="902"/>
      <c r="O293" s="902"/>
      <c r="P293" s="902"/>
      <c r="Q293" s="185"/>
      <c r="R293" s="185"/>
      <c r="S293" s="185"/>
      <c r="T293" s="185"/>
    </row>
    <row r="294" spans="3:20" s="66" customFormat="1" ht="15" customHeight="1">
      <c r="C294" s="902"/>
      <c r="D294" s="902"/>
      <c r="E294" s="902"/>
      <c r="F294" s="902"/>
      <c r="G294" s="902"/>
      <c r="H294" s="902"/>
      <c r="I294" s="902"/>
      <c r="J294" s="902"/>
      <c r="K294" s="902"/>
      <c r="L294" s="902"/>
      <c r="M294" s="902"/>
      <c r="N294" s="902"/>
      <c r="O294" s="902"/>
      <c r="P294" s="902"/>
      <c r="Q294" s="185"/>
      <c r="R294" s="185"/>
      <c r="S294" s="185"/>
      <c r="T294" s="185"/>
    </row>
    <row r="295" spans="3:20" s="66" customFormat="1" ht="15" customHeight="1">
      <c r="C295" s="902"/>
      <c r="D295" s="902"/>
      <c r="E295" s="902"/>
      <c r="F295" s="902"/>
      <c r="G295" s="902"/>
      <c r="H295" s="902"/>
      <c r="I295" s="902"/>
      <c r="J295" s="902"/>
      <c r="K295" s="902"/>
      <c r="L295" s="902"/>
      <c r="M295" s="902"/>
      <c r="N295" s="902"/>
      <c r="O295" s="902"/>
      <c r="P295" s="902"/>
      <c r="Q295" s="185"/>
      <c r="R295" s="185"/>
      <c r="S295" s="185"/>
      <c r="T295" s="185"/>
    </row>
    <row r="296" spans="3:20" s="66" customFormat="1" ht="15" customHeight="1">
      <c r="C296" s="902"/>
      <c r="D296" s="902"/>
      <c r="E296" s="902"/>
      <c r="F296" s="902"/>
      <c r="G296" s="902"/>
      <c r="H296" s="902"/>
      <c r="I296" s="902"/>
      <c r="J296" s="902"/>
      <c r="K296" s="902"/>
      <c r="L296" s="902"/>
      <c r="M296" s="902"/>
      <c r="N296" s="902"/>
      <c r="O296" s="902"/>
      <c r="P296" s="902"/>
      <c r="Q296" s="185"/>
      <c r="R296" s="185"/>
      <c r="S296" s="185"/>
      <c r="T296" s="185"/>
    </row>
    <row r="297" spans="3:20" s="66" customFormat="1" ht="15" customHeight="1">
      <c r="C297" s="902"/>
      <c r="D297" s="902"/>
      <c r="E297" s="902"/>
      <c r="F297" s="902"/>
      <c r="G297" s="902"/>
      <c r="H297" s="902"/>
      <c r="I297" s="902"/>
      <c r="J297" s="902"/>
      <c r="K297" s="902"/>
      <c r="L297" s="902"/>
      <c r="M297" s="902"/>
      <c r="N297" s="902"/>
      <c r="O297" s="902"/>
      <c r="P297" s="902"/>
      <c r="Q297" s="185"/>
      <c r="R297" s="185"/>
      <c r="S297" s="185"/>
      <c r="T297" s="185"/>
    </row>
    <row r="298" spans="3:20" s="66" customFormat="1" ht="15" customHeight="1">
      <c r="C298" s="902"/>
      <c r="D298" s="902"/>
      <c r="E298" s="902"/>
      <c r="F298" s="902"/>
      <c r="G298" s="902"/>
      <c r="H298" s="902"/>
      <c r="I298" s="902"/>
      <c r="J298" s="902"/>
      <c r="K298" s="902"/>
      <c r="L298" s="902"/>
      <c r="M298" s="902"/>
      <c r="N298" s="902"/>
      <c r="O298" s="902"/>
      <c r="P298" s="902"/>
      <c r="Q298" s="185"/>
      <c r="R298" s="185"/>
      <c r="S298" s="185"/>
      <c r="T298" s="185"/>
    </row>
    <row r="299" spans="3:20" s="66" customFormat="1" ht="15" customHeight="1">
      <c r="C299" s="902"/>
      <c r="D299" s="902"/>
      <c r="E299" s="902"/>
      <c r="F299" s="902"/>
      <c r="G299" s="902"/>
      <c r="H299" s="902"/>
      <c r="I299" s="902"/>
      <c r="J299" s="902"/>
      <c r="K299" s="902"/>
      <c r="L299" s="902"/>
      <c r="M299" s="902"/>
      <c r="N299" s="902"/>
      <c r="O299" s="902"/>
      <c r="P299" s="902"/>
      <c r="Q299" s="185"/>
      <c r="R299" s="185"/>
      <c r="S299" s="185"/>
      <c r="T299" s="185"/>
    </row>
    <row r="300" spans="3:20" s="66" customFormat="1" ht="15" customHeight="1">
      <c r="C300" s="902"/>
      <c r="D300" s="902"/>
      <c r="E300" s="902"/>
      <c r="F300" s="902"/>
      <c r="G300" s="902"/>
      <c r="H300" s="902"/>
      <c r="I300" s="902"/>
      <c r="J300" s="902"/>
      <c r="K300" s="902"/>
      <c r="L300" s="902"/>
      <c r="M300" s="902"/>
      <c r="N300" s="902"/>
      <c r="O300" s="902"/>
      <c r="P300" s="902"/>
      <c r="Q300" s="185"/>
      <c r="R300" s="185"/>
      <c r="S300" s="185"/>
      <c r="T300" s="185"/>
    </row>
    <row r="301" spans="3:20" s="66" customFormat="1" ht="15" customHeight="1">
      <c r="C301" s="902"/>
      <c r="D301" s="902"/>
      <c r="E301" s="902"/>
      <c r="F301" s="902"/>
      <c r="G301" s="902"/>
      <c r="H301" s="902"/>
      <c r="I301" s="902"/>
      <c r="J301" s="902"/>
      <c r="K301" s="902"/>
      <c r="L301" s="902"/>
      <c r="M301" s="902"/>
      <c r="N301" s="902"/>
      <c r="O301" s="902"/>
      <c r="P301" s="902"/>
      <c r="Q301" s="185"/>
      <c r="R301" s="185"/>
      <c r="S301" s="185"/>
      <c r="T301" s="185"/>
    </row>
    <row r="302" spans="3:20" s="66" customFormat="1" ht="15" customHeight="1">
      <c r="C302" s="902"/>
      <c r="D302" s="902"/>
      <c r="E302" s="902"/>
      <c r="F302" s="902"/>
      <c r="G302" s="902"/>
      <c r="H302" s="902"/>
      <c r="I302" s="902"/>
      <c r="J302" s="902"/>
      <c r="K302" s="902"/>
      <c r="L302" s="902"/>
      <c r="M302" s="902"/>
      <c r="N302" s="902"/>
      <c r="O302" s="902"/>
      <c r="P302" s="902"/>
      <c r="Q302" s="185"/>
      <c r="R302" s="185"/>
      <c r="S302" s="185"/>
      <c r="T302" s="185"/>
    </row>
    <row r="303" spans="3:20" s="66" customFormat="1" ht="15" customHeight="1">
      <c r="C303" s="902"/>
      <c r="D303" s="902"/>
      <c r="E303" s="902"/>
      <c r="F303" s="902"/>
      <c r="G303" s="902"/>
      <c r="H303" s="902"/>
      <c r="I303" s="902"/>
      <c r="J303" s="902"/>
      <c r="K303" s="902"/>
      <c r="L303" s="902"/>
      <c r="M303" s="902"/>
      <c r="N303" s="902"/>
      <c r="O303" s="902"/>
      <c r="P303" s="902"/>
      <c r="Q303" s="185"/>
      <c r="R303" s="185"/>
      <c r="S303" s="185"/>
      <c r="T303" s="185"/>
    </row>
    <row r="304" spans="3:20" s="66" customFormat="1" ht="15" customHeight="1">
      <c r="C304" s="902"/>
      <c r="D304" s="902"/>
      <c r="E304" s="902"/>
      <c r="F304" s="902"/>
      <c r="G304" s="902"/>
      <c r="H304" s="902"/>
      <c r="I304" s="902"/>
      <c r="J304" s="902"/>
      <c r="K304" s="902"/>
      <c r="L304" s="902"/>
      <c r="M304" s="902"/>
      <c r="N304" s="902"/>
      <c r="O304" s="902"/>
      <c r="P304" s="902"/>
      <c r="Q304" s="185"/>
      <c r="R304" s="185"/>
      <c r="S304" s="185"/>
      <c r="T304" s="185"/>
    </row>
    <row r="305" spans="3:20" s="66" customFormat="1" ht="15" customHeight="1">
      <c r="C305" s="902"/>
      <c r="D305" s="902"/>
      <c r="E305" s="902"/>
      <c r="F305" s="902"/>
      <c r="G305" s="902"/>
      <c r="H305" s="902"/>
      <c r="I305" s="902"/>
      <c r="J305" s="902"/>
      <c r="K305" s="902"/>
      <c r="L305" s="902"/>
      <c r="M305" s="902"/>
      <c r="N305" s="902"/>
      <c r="O305" s="902"/>
      <c r="P305" s="902"/>
      <c r="Q305" s="185"/>
      <c r="R305" s="185"/>
      <c r="S305" s="185"/>
      <c r="T305" s="185"/>
    </row>
    <row r="306" spans="3:20" s="66" customFormat="1" ht="15" customHeight="1">
      <c r="C306" s="902"/>
      <c r="D306" s="902"/>
      <c r="E306" s="902"/>
      <c r="F306" s="902"/>
      <c r="G306" s="902"/>
      <c r="H306" s="902"/>
      <c r="I306" s="902"/>
      <c r="J306" s="902"/>
      <c r="K306" s="902"/>
      <c r="L306" s="902"/>
      <c r="M306" s="902"/>
      <c r="N306" s="902"/>
      <c r="O306" s="902"/>
      <c r="P306" s="902"/>
      <c r="Q306" s="185"/>
      <c r="R306" s="185"/>
      <c r="S306" s="185"/>
      <c r="T306" s="185"/>
    </row>
    <row r="307" spans="3:20" s="66" customFormat="1" ht="15" customHeight="1">
      <c r="C307" s="902"/>
      <c r="D307" s="902"/>
      <c r="E307" s="902"/>
      <c r="F307" s="902"/>
      <c r="G307" s="902"/>
      <c r="H307" s="902"/>
      <c r="I307" s="902"/>
      <c r="J307" s="902"/>
      <c r="K307" s="902"/>
      <c r="L307" s="902"/>
      <c r="M307" s="902"/>
      <c r="N307" s="902"/>
      <c r="O307" s="902"/>
      <c r="P307" s="902"/>
      <c r="Q307" s="185"/>
      <c r="R307" s="185"/>
      <c r="S307" s="185"/>
      <c r="T307" s="185"/>
    </row>
    <row r="308" spans="3:20" s="66" customFormat="1" ht="15" customHeight="1">
      <c r="C308" s="902"/>
      <c r="D308" s="902"/>
      <c r="E308" s="902"/>
      <c r="F308" s="902"/>
      <c r="G308" s="902"/>
      <c r="H308" s="902"/>
      <c r="I308" s="902"/>
      <c r="J308" s="902"/>
      <c r="K308" s="902"/>
      <c r="L308" s="902"/>
      <c r="M308" s="902"/>
      <c r="N308" s="902"/>
      <c r="O308" s="902"/>
      <c r="P308" s="902"/>
      <c r="Q308" s="185"/>
      <c r="R308" s="185"/>
      <c r="S308" s="185"/>
      <c r="T308" s="185"/>
    </row>
    <row r="309" spans="3:20" s="66" customFormat="1" ht="15" customHeight="1">
      <c r="C309" s="902"/>
      <c r="D309" s="902"/>
      <c r="E309" s="902"/>
      <c r="F309" s="902"/>
      <c r="G309" s="902"/>
      <c r="H309" s="902"/>
      <c r="I309" s="902"/>
      <c r="J309" s="902"/>
      <c r="K309" s="902"/>
      <c r="L309" s="902"/>
      <c r="M309" s="902"/>
      <c r="N309" s="902"/>
      <c r="O309" s="902"/>
      <c r="P309" s="902"/>
      <c r="Q309" s="185"/>
      <c r="R309" s="185"/>
      <c r="S309" s="185"/>
      <c r="T309" s="185"/>
    </row>
    <row r="310" spans="3:20" s="66" customFormat="1" ht="15" customHeight="1">
      <c r="C310" s="902"/>
      <c r="D310" s="902"/>
      <c r="E310" s="902"/>
      <c r="F310" s="902"/>
      <c r="G310" s="902"/>
      <c r="H310" s="902"/>
      <c r="I310" s="902"/>
      <c r="J310" s="902"/>
      <c r="K310" s="902"/>
      <c r="L310" s="902"/>
      <c r="M310" s="902"/>
      <c r="N310" s="902"/>
      <c r="O310" s="902"/>
      <c r="P310" s="902"/>
      <c r="Q310" s="185"/>
      <c r="R310" s="185"/>
      <c r="S310" s="185"/>
      <c r="T310" s="185"/>
    </row>
    <row r="311" spans="3:20" s="66" customFormat="1" ht="15" customHeight="1">
      <c r="C311" s="902"/>
      <c r="D311" s="902"/>
      <c r="E311" s="902"/>
      <c r="F311" s="902"/>
      <c r="G311" s="902"/>
      <c r="H311" s="902"/>
      <c r="I311" s="902"/>
      <c r="J311" s="902"/>
      <c r="K311" s="902"/>
      <c r="L311" s="902"/>
      <c r="M311" s="902"/>
      <c r="N311" s="902"/>
      <c r="O311" s="902"/>
      <c r="P311" s="902"/>
      <c r="Q311" s="185"/>
      <c r="R311" s="185"/>
      <c r="S311" s="185"/>
      <c r="T311" s="185"/>
    </row>
    <row r="312" spans="3:20" s="66" customFormat="1" ht="15" customHeight="1">
      <c r="C312" s="902"/>
      <c r="D312" s="902"/>
      <c r="E312" s="902"/>
      <c r="F312" s="902"/>
      <c r="G312" s="902"/>
      <c r="H312" s="902"/>
      <c r="I312" s="902"/>
      <c r="J312" s="902"/>
      <c r="K312" s="902"/>
      <c r="L312" s="902"/>
      <c r="M312" s="902"/>
      <c r="N312" s="902"/>
      <c r="O312" s="902"/>
      <c r="P312" s="902"/>
      <c r="Q312" s="185"/>
      <c r="R312" s="185"/>
      <c r="S312" s="185"/>
      <c r="T312" s="185"/>
    </row>
    <row r="313" spans="3:20" s="66" customFormat="1" ht="15" customHeight="1">
      <c r="C313" s="902"/>
      <c r="D313" s="902"/>
      <c r="E313" s="902"/>
      <c r="F313" s="902"/>
      <c r="G313" s="902"/>
      <c r="H313" s="902"/>
      <c r="I313" s="902"/>
      <c r="J313" s="902"/>
      <c r="K313" s="902"/>
      <c r="L313" s="902"/>
      <c r="M313" s="902"/>
      <c r="N313" s="902"/>
      <c r="O313" s="902"/>
      <c r="P313" s="902"/>
      <c r="Q313" s="185"/>
      <c r="R313" s="185"/>
      <c r="S313" s="185"/>
      <c r="T313" s="185"/>
    </row>
    <row r="314" spans="3:20" s="66" customFormat="1" ht="15" customHeight="1">
      <c r="C314" s="902"/>
      <c r="D314" s="902"/>
      <c r="E314" s="902"/>
      <c r="F314" s="902"/>
      <c r="G314" s="902"/>
      <c r="H314" s="902"/>
      <c r="I314" s="902"/>
      <c r="J314" s="902"/>
      <c r="K314" s="902"/>
      <c r="L314" s="902"/>
      <c r="M314" s="902"/>
      <c r="N314" s="902"/>
      <c r="O314" s="902"/>
      <c r="P314" s="902"/>
      <c r="Q314" s="185"/>
      <c r="R314" s="185"/>
      <c r="S314" s="185"/>
      <c r="T314" s="185"/>
    </row>
    <row r="315" spans="3:20" s="66" customFormat="1" ht="15" customHeight="1">
      <c r="C315" s="902"/>
      <c r="D315" s="902"/>
      <c r="E315" s="902"/>
      <c r="F315" s="902"/>
      <c r="G315" s="902"/>
      <c r="H315" s="902"/>
      <c r="I315" s="902"/>
      <c r="J315" s="902"/>
      <c r="K315" s="902"/>
      <c r="L315" s="902"/>
      <c r="M315" s="902"/>
      <c r="N315" s="902"/>
      <c r="O315" s="902"/>
      <c r="P315" s="902"/>
      <c r="Q315" s="185"/>
      <c r="R315" s="185"/>
      <c r="S315" s="185"/>
      <c r="T315" s="185"/>
    </row>
    <row r="316" spans="3:20" s="66" customFormat="1" ht="15" customHeight="1">
      <c r="C316" s="902"/>
      <c r="D316" s="902"/>
      <c r="E316" s="902"/>
      <c r="F316" s="902"/>
      <c r="G316" s="902"/>
      <c r="H316" s="902"/>
      <c r="I316" s="902"/>
      <c r="J316" s="902"/>
      <c r="K316" s="902"/>
      <c r="L316" s="902"/>
      <c r="M316" s="902"/>
      <c r="N316" s="902"/>
      <c r="O316" s="902"/>
      <c r="P316" s="902"/>
      <c r="Q316" s="185"/>
      <c r="R316" s="185"/>
      <c r="S316" s="185"/>
      <c r="T316" s="185"/>
    </row>
    <row r="317" spans="3:20" s="66" customFormat="1" ht="15" customHeight="1">
      <c r="C317" s="902"/>
      <c r="D317" s="902"/>
      <c r="E317" s="902"/>
      <c r="F317" s="902"/>
      <c r="G317" s="902"/>
      <c r="H317" s="902"/>
      <c r="I317" s="902"/>
      <c r="J317" s="902"/>
      <c r="K317" s="902"/>
      <c r="L317" s="902"/>
      <c r="M317" s="902"/>
      <c r="N317" s="902"/>
      <c r="O317" s="902"/>
      <c r="P317" s="902"/>
      <c r="Q317" s="185"/>
      <c r="R317" s="185"/>
      <c r="S317" s="185"/>
      <c r="T317" s="185"/>
    </row>
    <row r="318" spans="3:20" s="66" customFormat="1" ht="15" customHeight="1">
      <c r="C318" s="902"/>
      <c r="D318" s="902"/>
      <c r="E318" s="902"/>
      <c r="F318" s="902"/>
      <c r="G318" s="902"/>
      <c r="H318" s="902"/>
      <c r="I318" s="902"/>
      <c r="J318" s="902"/>
      <c r="K318" s="902"/>
      <c r="L318" s="902"/>
      <c r="M318" s="902"/>
      <c r="N318" s="902"/>
      <c r="O318" s="902"/>
      <c r="P318" s="902"/>
      <c r="Q318" s="185"/>
      <c r="R318" s="185"/>
      <c r="S318" s="185"/>
      <c r="T318" s="185"/>
    </row>
    <row r="319" spans="3:20" s="66" customFormat="1" ht="15" customHeight="1">
      <c r="C319" s="902"/>
      <c r="D319" s="902"/>
      <c r="E319" s="902"/>
      <c r="F319" s="902"/>
      <c r="G319" s="902"/>
      <c r="H319" s="902"/>
      <c r="I319" s="902"/>
      <c r="J319" s="902"/>
      <c r="K319" s="902"/>
      <c r="L319" s="902"/>
      <c r="M319" s="902"/>
      <c r="N319" s="902"/>
      <c r="O319" s="902"/>
      <c r="P319" s="902"/>
      <c r="Q319" s="185"/>
      <c r="R319" s="185"/>
      <c r="S319" s="185"/>
      <c r="T319" s="185"/>
    </row>
    <row r="320" spans="3:20" s="66" customFormat="1" ht="15" customHeight="1">
      <c r="C320" s="902"/>
      <c r="D320" s="902"/>
      <c r="E320" s="902"/>
      <c r="F320" s="902"/>
      <c r="G320" s="902"/>
      <c r="H320" s="902"/>
      <c r="I320" s="902"/>
      <c r="J320" s="902"/>
      <c r="K320" s="902"/>
      <c r="L320" s="902"/>
      <c r="M320" s="902"/>
      <c r="N320" s="902"/>
      <c r="O320" s="902"/>
      <c r="P320" s="902"/>
      <c r="Q320" s="185"/>
      <c r="R320" s="185"/>
      <c r="S320" s="185"/>
      <c r="T320" s="185"/>
    </row>
    <row r="321" spans="3:20" s="66" customFormat="1" ht="15" customHeight="1">
      <c r="C321" s="902"/>
      <c r="D321" s="902"/>
      <c r="E321" s="902"/>
      <c r="F321" s="902"/>
      <c r="G321" s="902"/>
      <c r="H321" s="902"/>
      <c r="I321" s="902"/>
      <c r="J321" s="902"/>
      <c r="K321" s="902"/>
      <c r="L321" s="902"/>
      <c r="M321" s="902"/>
      <c r="N321" s="902"/>
      <c r="O321" s="902"/>
      <c r="P321" s="902"/>
      <c r="Q321" s="185"/>
      <c r="R321" s="185"/>
      <c r="S321" s="185"/>
      <c r="T321" s="185"/>
    </row>
    <row r="322" spans="3:20" s="66" customFormat="1" ht="15" customHeight="1">
      <c r="C322" s="902"/>
      <c r="D322" s="902"/>
      <c r="E322" s="902"/>
      <c r="F322" s="902"/>
      <c r="G322" s="902"/>
      <c r="H322" s="902"/>
      <c r="I322" s="902"/>
      <c r="J322" s="902"/>
      <c r="K322" s="902"/>
      <c r="L322" s="902"/>
      <c r="M322" s="902"/>
      <c r="N322" s="902"/>
      <c r="O322" s="902"/>
      <c r="P322" s="902"/>
      <c r="Q322" s="185"/>
      <c r="R322" s="185"/>
      <c r="S322" s="185"/>
      <c r="T322" s="185"/>
    </row>
    <row r="323" spans="3:20" s="66" customFormat="1" ht="15" customHeight="1">
      <c r="C323" s="902"/>
      <c r="D323" s="902"/>
      <c r="E323" s="902"/>
      <c r="F323" s="902"/>
      <c r="G323" s="902"/>
      <c r="H323" s="902"/>
      <c r="I323" s="902"/>
      <c r="J323" s="902"/>
      <c r="K323" s="902"/>
      <c r="L323" s="902"/>
      <c r="M323" s="902"/>
      <c r="N323" s="902"/>
      <c r="O323" s="902"/>
      <c r="P323" s="902"/>
      <c r="Q323" s="185"/>
      <c r="R323" s="185"/>
      <c r="S323" s="185"/>
      <c r="T323" s="185"/>
    </row>
    <row r="324" spans="3:20" s="66" customFormat="1" ht="15" customHeight="1">
      <c r="C324" s="902"/>
      <c r="D324" s="902"/>
      <c r="E324" s="902"/>
      <c r="F324" s="902"/>
      <c r="G324" s="902"/>
      <c r="H324" s="902"/>
      <c r="I324" s="902"/>
      <c r="J324" s="902"/>
      <c r="K324" s="902"/>
      <c r="L324" s="902"/>
      <c r="M324" s="902"/>
      <c r="N324" s="902"/>
      <c r="O324" s="902"/>
      <c r="P324" s="902"/>
      <c r="Q324" s="185"/>
      <c r="R324" s="185"/>
      <c r="S324" s="185"/>
      <c r="T324" s="185"/>
    </row>
    <row r="325" spans="3:20" s="66" customFormat="1" ht="15" customHeight="1">
      <c r="C325" s="902"/>
      <c r="D325" s="902"/>
      <c r="E325" s="902"/>
      <c r="F325" s="902"/>
      <c r="G325" s="902"/>
      <c r="H325" s="902"/>
      <c r="I325" s="902"/>
      <c r="J325" s="902"/>
      <c r="K325" s="902"/>
      <c r="L325" s="902"/>
      <c r="M325" s="902"/>
      <c r="N325" s="902"/>
      <c r="O325" s="902"/>
      <c r="P325" s="902"/>
      <c r="Q325" s="185"/>
      <c r="R325" s="185"/>
      <c r="S325" s="185"/>
      <c r="T325" s="185"/>
    </row>
    <row r="326" spans="3:20" s="66" customFormat="1" ht="15" customHeight="1">
      <c r="C326" s="902"/>
      <c r="D326" s="902"/>
      <c r="E326" s="902"/>
      <c r="F326" s="902"/>
      <c r="G326" s="902"/>
      <c r="H326" s="902"/>
      <c r="I326" s="902"/>
      <c r="J326" s="902"/>
      <c r="K326" s="902"/>
      <c r="L326" s="902"/>
      <c r="M326" s="902"/>
      <c r="N326" s="902"/>
      <c r="O326" s="902"/>
      <c r="P326" s="902"/>
      <c r="Q326" s="185"/>
      <c r="R326" s="185"/>
      <c r="S326" s="185"/>
      <c r="T326" s="185"/>
    </row>
    <row r="327" spans="3:20" s="66" customFormat="1" ht="15" customHeight="1">
      <c r="C327" s="902"/>
      <c r="D327" s="902"/>
      <c r="E327" s="902"/>
      <c r="F327" s="902"/>
      <c r="G327" s="902"/>
      <c r="H327" s="902"/>
      <c r="I327" s="902"/>
      <c r="J327" s="902"/>
      <c r="K327" s="902"/>
      <c r="L327" s="902"/>
      <c r="M327" s="902"/>
      <c r="N327" s="902"/>
      <c r="O327" s="902"/>
      <c r="P327" s="902"/>
      <c r="Q327" s="185"/>
      <c r="R327" s="185"/>
      <c r="S327" s="185"/>
      <c r="T327" s="185"/>
    </row>
    <row r="328" spans="3:20" s="66" customFormat="1" ht="15" customHeight="1">
      <c r="C328" s="902"/>
      <c r="D328" s="902"/>
      <c r="E328" s="902"/>
      <c r="F328" s="902"/>
      <c r="G328" s="902"/>
      <c r="H328" s="902"/>
      <c r="I328" s="902"/>
      <c r="J328" s="902"/>
      <c r="K328" s="902"/>
      <c r="L328" s="902"/>
      <c r="M328" s="902"/>
      <c r="N328" s="902"/>
      <c r="O328" s="902"/>
      <c r="P328" s="902"/>
      <c r="Q328" s="185"/>
      <c r="R328" s="185"/>
      <c r="S328" s="185"/>
      <c r="T328" s="185"/>
    </row>
    <row r="329" spans="3:20">
      <c r="C329" s="183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  <c r="P329" s="183"/>
    </row>
    <row r="330" spans="3:20">
      <c r="C330" s="183"/>
      <c r="D330" s="183"/>
      <c r="E330" s="183"/>
      <c r="F330" s="183"/>
      <c r="G330" s="183"/>
      <c r="H330" s="183"/>
      <c r="I330" s="183"/>
      <c r="J330" s="183"/>
      <c r="K330" s="183"/>
      <c r="L330" s="183"/>
      <c r="M330" s="183"/>
      <c r="N330" s="183"/>
      <c r="O330" s="183"/>
      <c r="P330" s="183"/>
    </row>
    <row r="331" spans="3:20">
      <c r="C331" s="183"/>
      <c r="D331" s="183"/>
      <c r="E331" s="183"/>
      <c r="F331" s="183"/>
      <c r="G331" s="183"/>
      <c r="H331" s="183"/>
      <c r="I331" s="183"/>
      <c r="J331" s="183"/>
      <c r="K331" s="183"/>
      <c r="L331" s="183"/>
      <c r="M331" s="183"/>
      <c r="N331" s="183"/>
      <c r="O331" s="183"/>
      <c r="P331" s="183"/>
    </row>
    <row r="332" spans="3:20">
      <c r="C332" s="183"/>
      <c r="D332" s="183"/>
      <c r="E332" s="183"/>
      <c r="F332" s="183"/>
      <c r="G332" s="183"/>
      <c r="H332" s="183"/>
      <c r="I332" s="183"/>
      <c r="J332" s="183"/>
      <c r="K332" s="183"/>
      <c r="L332" s="183"/>
      <c r="M332" s="183"/>
      <c r="N332" s="183"/>
      <c r="O332" s="183"/>
      <c r="P332" s="183"/>
    </row>
    <row r="333" spans="3:20">
      <c r="C333" s="183"/>
      <c r="D333" s="183"/>
      <c r="E333" s="183"/>
      <c r="F333" s="183"/>
      <c r="G333" s="183"/>
      <c r="H333" s="183"/>
      <c r="I333" s="183"/>
      <c r="J333" s="183"/>
      <c r="K333" s="183"/>
      <c r="L333" s="183"/>
      <c r="M333" s="183"/>
      <c r="N333" s="183"/>
      <c r="O333" s="183"/>
      <c r="P333" s="183"/>
    </row>
    <row r="334" spans="3:20">
      <c r="C334" s="183"/>
      <c r="D334" s="183"/>
      <c r="E334" s="183"/>
      <c r="F334" s="183"/>
      <c r="G334" s="183"/>
      <c r="H334" s="183"/>
      <c r="I334" s="183"/>
      <c r="J334" s="183"/>
      <c r="K334" s="183"/>
      <c r="L334" s="183"/>
      <c r="M334" s="183"/>
      <c r="N334" s="183"/>
      <c r="O334" s="183"/>
      <c r="P334" s="183"/>
    </row>
    <row r="335" spans="3:20">
      <c r="C335" s="183"/>
      <c r="D335" s="183"/>
      <c r="E335" s="183"/>
      <c r="F335" s="183"/>
      <c r="G335" s="183"/>
      <c r="H335" s="183"/>
      <c r="I335" s="183"/>
      <c r="J335" s="183"/>
      <c r="K335" s="183"/>
      <c r="L335" s="183"/>
      <c r="M335" s="183"/>
      <c r="N335" s="183"/>
      <c r="O335" s="183"/>
      <c r="P335" s="183"/>
    </row>
    <row r="336" spans="3:20">
      <c r="C336" s="183"/>
      <c r="D336" s="183"/>
      <c r="E336" s="183"/>
      <c r="F336" s="183"/>
      <c r="G336" s="183"/>
      <c r="H336" s="183"/>
      <c r="I336" s="183"/>
      <c r="J336" s="183"/>
      <c r="K336" s="183"/>
      <c r="L336" s="183"/>
      <c r="M336" s="183"/>
      <c r="N336" s="183"/>
      <c r="O336" s="183"/>
      <c r="P336" s="183"/>
    </row>
    <row r="337" spans="3:16">
      <c r="C337" s="183"/>
      <c r="D337" s="183"/>
      <c r="E337" s="183"/>
      <c r="F337" s="183"/>
      <c r="G337" s="183"/>
      <c r="H337" s="183"/>
      <c r="I337" s="183"/>
      <c r="J337" s="183"/>
      <c r="K337" s="183"/>
      <c r="L337" s="183"/>
      <c r="M337" s="183"/>
      <c r="N337" s="183"/>
      <c r="O337" s="183"/>
      <c r="P337" s="183"/>
    </row>
    <row r="338" spans="3:16">
      <c r="C338" s="183"/>
      <c r="D338" s="183"/>
      <c r="E338" s="183"/>
      <c r="F338" s="183"/>
      <c r="G338" s="183"/>
      <c r="H338" s="183"/>
      <c r="I338" s="183"/>
      <c r="J338" s="183"/>
      <c r="K338" s="183"/>
      <c r="L338" s="183"/>
      <c r="M338" s="183"/>
      <c r="N338" s="183"/>
      <c r="O338" s="183"/>
      <c r="P338" s="183"/>
    </row>
    <row r="339" spans="3:16">
      <c r="C339" s="183"/>
      <c r="D339" s="183"/>
      <c r="E339" s="183"/>
      <c r="F339" s="183"/>
      <c r="G339" s="183"/>
      <c r="H339" s="183"/>
      <c r="I339" s="183"/>
      <c r="J339" s="183"/>
      <c r="K339" s="183"/>
      <c r="L339" s="183"/>
      <c r="M339" s="183"/>
      <c r="N339" s="183"/>
      <c r="O339" s="183"/>
      <c r="P339" s="183"/>
    </row>
    <row r="340" spans="3:16">
      <c r="C340" s="183"/>
      <c r="D340" s="183"/>
      <c r="E340" s="183"/>
      <c r="F340" s="183"/>
      <c r="G340" s="183"/>
      <c r="H340" s="183"/>
      <c r="I340" s="183"/>
      <c r="J340" s="183"/>
      <c r="K340" s="183"/>
      <c r="L340" s="183"/>
      <c r="M340" s="183"/>
      <c r="N340" s="183"/>
      <c r="O340" s="183"/>
      <c r="P340" s="183"/>
    </row>
    <row r="341" spans="3:16">
      <c r="C341" s="183"/>
      <c r="D341" s="183"/>
      <c r="E341" s="183"/>
      <c r="F341" s="183"/>
      <c r="G341" s="183"/>
      <c r="H341" s="183"/>
      <c r="I341" s="183"/>
      <c r="J341" s="183"/>
      <c r="K341" s="183"/>
      <c r="L341" s="183"/>
      <c r="M341" s="183"/>
      <c r="N341" s="183"/>
      <c r="O341" s="183"/>
      <c r="P341" s="183"/>
    </row>
    <row r="342" spans="3:16">
      <c r="C342" s="183"/>
      <c r="D342" s="183"/>
      <c r="E342" s="183"/>
      <c r="F342" s="183"/>
      <c r="G342" s="183"/>
      <c r="H342" s="183"/>
      <c r="I342" s="183"/>
      <c r="J342" s="183"/>
      <c r="K342" s="183"/>
      <c r="L342" s="183"/>
      <c r="M342" s="183"/>
      <c r="N342" s="183"/>
      <c r="O342" s="183"/>
      <c r="P342" s="183"/>
    </row>
    <row r="343" spans="3:16">
      <c r="C343" s="183"/>
      <c r="D343" s="183"/>
      <c r="E343" s="183"/>
      <c r="F343" s="183"/>
      <c r="G343" s="183"/>
      <c r="H343" s="183"/>
      <c r="I343" s="183"/>
      <c r="J343" s="183"/>
      <c r="K343" s="183"/>
      <c r="L343" s="183"/>
      <c r="M343" s="183"/>
      <c r="N343" s="183"/>
      <c r="O343" s="183"/>
      <c r="P343" s="183"/>
    </row>
    <row r="344" spans="3:16">
      <c r="C344" s="183"/>
      <c r="D344" s="183"/>
      <c r="E344" s="183"/>
      <c r="F344" s="183"/>
      <c r="G344" s="183"/>
      <c r="H344" s="183"/>
      <c r="I344" s="183"/>
      <c r="J344" s="183"/>
      <c r="K344" s="183"/>
      <c r="L344" s="183"/>
      <c r="M344" s="183"/>
      <c r="N344" s="183"/>
      <c r="O344" s="183"/>
      <c r="P344" s="183"/>
    </row>
    <row r="345" spans="3:16">
      <c r="C345" s="183"/>
      <c r="D345" s="183"/>
      <c r="E345" s="183"/>
      <c r="F345" s="183"/>
      <c r="G345" s="183"/>
      <c r="H345" s="183"/>
      <c r="I345" s="183"/>
      <c r="J345" s="183"/>
      <c r="K345" s="183"/>
      <c r="L345" s="183"/>
      <c r="M345" s="183"/>
      <c r="N345" s="183"/>
      <c r="O345" s="183"/>
      <c r="P345" s="183"/>
    </row>
    <row r="346" spans="3:16">
      <c r="C346" s="183"/>
      <c r="D346" s="183"/>
      <c r="E346" s="183"/>
      <c r="F346" s="183"/>
      <c r="G346" s="183"/>
      <c r="H346" s="183"/>
      <c r="I346" s="183"/>
      <c r="J346" s="183"/>
      <c r="K346" s="183"/>
      <c r="L346" s="183"/>
      <c r="M346" s="183"/>
      <c r="N346" s="183"/>
      <c r="O346" s="183"/>
      <c r="P346" s="183"/>
    </row>
    <row r="347" spans="3:16">
      <c r="C347" s="183"/>
      <c r="D347" s="183"/>
      <c r="E347" s="183"/>
      <c r="F347" s="183"/>
      <c r="G347" s="183"/>
      <c r="H347" s="183"/>
      <c r="I347" s="183"/>
      <c r="J347" s="183"/>
      <c r="K347" s="183"/>
      <c r="L347" s="183"/>
      <c r="M347" s="183"/>
      <c r="N347" s="183"/>
      <c r="O347" s="183"/>
      <c r="P347" s="183"/>
    </row>
    <row r="348" spans="3:16">
      <c r="C348" s="183"/>
      <c r="D348" s="183"/>
      <c r="E348" s="183"/>
      <c r="F348" s="183"/>
      <c r="G348" s="183"/>
      <c r="H348" s="183"/>
      <c r="I348" s="183"/>
      <c r="J348" s="183"/>
      <c r="K348" s="183"/>
      <c r="L348" s="183"/>
      <c r="M348" s="183"/>
      <c r="N348" s="183"/>
      <c r="O348" s="183"/>
      <c r="P348" s="183"/>
    </row>
    <row r="349" spans="3:16">
      <c r="C349" s="183"/>
      <c r="D349" s="183"/>
      <c r="E349" s="183"/>
      <c r="F349" s="183"/>
      <c r="G349" s="183"/>
      <c r="H349" s="183"/>
      <c r="I349" s="183"/>
      <c r="J349" s="183"/>
      <c r="K349" s="183"/>
      <c r="L349" s="183"/>
      <c r="M349" s="183"/>
      <c r="N349" s="183"/>
      <c r="O349" s="183"/>
      <c r="P349" s="183"/>
    </row>
    <row r="350" spans="3:16">
      <c r="C350" s="183"/>
      <c r="D350" s="183"/>
      <c r="E350" s="183"/>
      <c r="F350" s="183"/>
      <c r="G350" s="183"/>
      <c r="H350" s="183"/>
      <c r="I350" s="183"/>
      <c r="J350" s="183"/>
      <c r="K350" s="183"/>
      <c r="L350" s="183"/>
      <c r="M350" s="183"/>
      <c r="N350" s="183"/>
      <c r="O350" s="183"/>
      <c r="P350" s="183"/>
    </row>
    <row r="351" spans="3:16">
      <c r="C351" s="183"/>
      <c r="D351" s="183"/>
      <c r="E351" s="183"/>
      <c r="F351" s="183"/>
      <c r="G351" s="183"/>
      <c r="H351" s="183"/>
      <c r="I351" s="183"/>
      <c r="J351" s="183"/>
      <c r="K351" s="183"/>
      <c r="L351" s="183"/>
      <c r="M351" s="183"/>
      <c r="N351" s="183"/>
      <c r="O351" s="183"/>
      <c r="P351" s="183"/>
    </row>
    <row r="352" spans="3:16">
      <c r="C352" s="183"/>
      <c r="D352" s="183"/>
      <c r="E352" s="183"/>
      <c r="F352" s="183"/>
      <c r="G352" s="183"/>
      <c r="H352" s="183"/>
      <c r="I352" s="183"/>
      <c r="J352" s="183"/>
      <c r="K352" s="183"/>
      <c r="L352" s="183"/>
      <c r="M352" s="183"/>
      <c r="N352" s="183"/>
      <c r="O352" s="183"/>
      <c r="P352" s="183"/>
    </row>
    <row r="353" spans="3:16">
      <c r="C353" s="183"/>
      <c r="D353" s="183"/>
      <c r="E353" s="183"/>
      <c r="F353" s="183"/>
      <c r="G353" s="183"/>
      <c r="H353" s="183"/>
      <c r="I353" s="183"/>
      <c r="J353" s="183"/>
      <c r="K353" s="183"/>
      <c r="L353" s="183"/>
      <c r="M353" s="183"/>
      <c r="N353" s="183"/>
      <c r="O353" s="183"/>
      <c r="P353" s="183"/>
    </row>
    <row r="354" spans="3:16">
      <c r="C354" s="183"/>
      <c r="D354" s="183"/>
      <c r="E354" s="183"/>
      <c r="F354" s="183"/>
      <c r="G354" s="183"/>
      <c r="H354" s="183"/>
      <c r="I354" s="183"/>
      <c r="J354" s="183"/>
      <c r="K354" s="183"/>
      <c r="L354" s="183"/>
      <c r="M354" s="183"/>
      <c r="N354" s="183"/>
      <c r="O354" s="183"/>
      <c r="P354" s="183"/>
    </row>
    <row r="355" spans="3:16">
      <c r="C355" s="183"/>
      <c r="D355" s="183"/>
      <c r="E355" s="183"/>
      <c r="F355" s="183"/>
      <c r="G355" s="183"/>
      <c r="H355" s="183"/>
      <c r="I355" s="183"/>
      <c r="J355" s="183"/>
      <c r="K355" s="183"/>
      <c r="L355" s="183"/>
      <c r="M355" s="183"/>
      <c r="N355" s="183"/>
      <c r="O355" s="183"/>
      <c r="P355" s="183"/>
    </row>
    <row r="356" spans="3:16">
      <c r="C356" s="183"/>
      <c r="D356" s="183"/>
      <c r="E356" s="183"/>
      <c r="F356" s="183"/>
      <c r="G356" s="183"/>
      <c r="H356" s="183"/>
      <c r="I356" s="183"/>
      <c r="J356" s="183"/>
      <c r="K356" s="183"/>
      <c r="L356" s="183"/>
      <c r="M356" s="183"/>
      <c r="N356" s="183"/>
      <c r="O356" s="183"/>
      <c r="P356" s="183"/>
    </row>
    <row r="357" spans="3:16">
      <c r="C357" s="183"/>
      <c r="D357" s="183"/>
      <c r="E357" s="183"/>
      <c r="F357" s="183"/>
      <c r="G357" s="183"/>
      <c r="H357" s="183"/>
      <c r="I357" s="183"/>
      <c r="J357" s="183"/>
      <c r="K357" s="183"/>
      <c r="L357" s="183"/>
      <c r="M357" s="183"/>
      <c r="N357" s="183"/>
      <c r="O357" s="183"/>
      <c r="P357" s="183"/>
    </row>
    <row r="358" spans="3:16">
      <c r="C358" s="183"/>
      <c r="D358" s="183"/>
      <c r="E358" s="183"/>
      <c r="F358" s="183"/>
      <c r="G358" s="183"/>
      <c r="H358" s="183"/>
      <c r="I358" s="183"/>
      <c r="J358" s="183"/>
      <c r="K358" s="183"/>
      <c r="L358" s="183"/>
      <c r="M358" s="183"/>
      <c r="N358" s="183"/>
      <c r="O358" s="183"/>
      <c r="P358" s="183"/>
    </row>
    <row r="359" spans="3:16">
      <c r="C359" s="183"/>
      <c r="D359" s="183"/>
      <c r="E359" s="183"/>
      <c r="F359" s="183"/>
      <c r="G359" s="183"/>
      <c r="H359" s="183"/>
      <c r="I359" s="183"/>
      <c r="J359" s="183"/>
      <c r="K359" s="183"/>
      <c r="L359" s="183"/>
      <c r="M359" s="183"/>
      <c r="N359" s="183"/>
      <c r="O359" s="183"/>
      <c r="P359" s="183"/>
    </row>
    <row r="360" spans="3:16">
      <c r="C360" s="183"/>
      <c r="D360" s="183"/>
      <c r="E360" s="183"/>
      <c r="F360" s="183"/>
      <c r="G360" s="183"/>
      <c r="H360" s="183"/>
      <c r="I360" s="183"/>
      <c r="J360" s="183"/>
      <c r="K360" s="183"/>
      <c r="L360" s="183"/>
      <c r="M360" s="183"/>
      <c r="N360" s="183"/>
      <c r="O360" s="183"/>
      <c r="P360" s="183"/>
    </row>
    <row r="361" spans="3:16">
      <c r="C361" s="183"/>
      <c r="D361" s="183"/>
      <c r="E361" s="183"/>
      <c r="F361" s="183"/>
      <c r="G361" s="183"/>
      <c r="H361" s="183"/>
      <c r="I361" s="183"/>
      <c r="J361" s="183"/>
      <c r="K361" s="183"/>
      <c r="L361" s="183"/>
      <c r="M361" s="183"/>
      <c r="N361" s="183"/>
      <c r="O361" s="183"/>
      <c r="P361" s="183"/>
    </row>
    <row r="362" spans="3:16">
      <c r="C362" s="183"/>
      <c r="D362" s="183"/>
      <c r="E362" s="183"/>
      <c r="F362" s="183"/>
      <c r="G362" s="183"/>
      <c r="H362" s="183"/>
      <c r="I362" s="183"/>
      <c r="J362" s="183"/>
      <c r="K362" s="183"/>
      <c r="L362" s="183"/>
      <c r="M362" s="183"/>
      <c r="N362" s="183"/>
      <c r="O362" s="183"/>
      <c r="P362" s="183"/>
    </row>
    <row r="363" spans="3:16">
      <c r="C363" s="183"/>
      <c r="D363" s="183"/>
      <c r="E363" s="183"/>
      <c r="F363" s="183"/>
      <c r="G363" s="183"/>
      <c r="H363" s="183"/>
      <c r="I363" s="183"/>
      <c r="J363" s="183"/>
      <c r="K363" s="183"/>
      <c r="L363" s="183"/>
      <c r="M363" s="183"/>
      <c r="N363" s="183"/>
      <c r="O363" s="183"/>
      <c r="P363" s="183"/>
    </row>
    <row r="364" spans="3:16">
      <c r="C364" s="183"/>
      <c r="D364" s="183"/>
      <c r="E364" s="183"/>
      <c r="F364" s="183"/>
      <c r="G364" s="183"/>
      <c r="H364" s="183"/>
      <c r="I364" s="183"/>
      <c r="J364" s="183"/>
      <c r="K364" s="183"/>
      <c r="L364" s="183"/>
      <c r="M364" s="183"/>
      <c r="N364" s="183"/>
      <c r="O364" s="183"/>
      <c r="P364" s="183"/>
    </row>
    <row r="365" spans="3:16">
      <c r="C365" s="183"/>
      <c r="D365" s="183"/>
      <c r="E365" s="183"/>
      <c r="F365" s="183"/>
      <c r="G365" s="183"/>
      <c r="H365" s="183"/>
      <c r="I365" s="183"/>
      <c r="J365" s="183"/>
      <c r="K365" s="183"/>
      <c r="L365" s="183"/>
      <c r="M365" s="183"/>
      <c r="N365" s="183"/>
      <c r="O365" s="183"/>
      <c r="P365" s="183"/>
    </row>
    <row r="366" spans="3:16">
      <c r="C366" s="183"/>
      <c r="D366" s="183"/>
      <c r="E366" s="183"/>
      <c r="F366" s="183"/>
      <c r="G366" s="183"/>
      <c r="H366" s="183"/>
      <c r="I366" s="183"/>
      <c r="J366" s="183"/>
      <c r="K366" s="183"/>
      <c r="L366" s="183"/>
      <c r="M366" s="183"/>
      <c r="N366" s="183"/>
      <c r="O366" s="183"/>
      <c r="P366" s="183"/>
    </row>
    <row r="367" spans="3:16">
      <c r="C367" s="183"/>
      <c r="D367" s="183"/>
      <c r="E367" s="183"/>
      <c r="F367" s="183"/>
      <c r="G367" s="183"/>
      <c r="H367" s="183"/>
      <c r="I367" s="183"/>
      <c r="J367" s="183"/>
      <c r="K367" s="183"/>
      <c r="L367" s="183"/>
      <c r="M367" s="183"/>
      <c r="N367" s="183"/>
      <c r="O367" s="183"/>
      <c r="P367" s="183"/>
    </row>
    <row r="368" spans="3:16">
      <c r="C368" s="183"/>
      <c r="D368" s="183"/>
      <c r="E368" s="183"/>
      <c r="F368" s="183"/>
      <c r="G368" s="183"/>
      <c r="H368" s="183"/>
      <c r="I368" s="183"/>
      <c r="J368" s="183"/>
      <c r="K368" s="183"/>
      <c r="L368" s="183"/>
      <c r="M368" s="183"/>
      <c r="N368" s="183"/>
      <c r="O368" s="183"/>
      <c r="P368" s="183"/>
    </row>
    <row r="369" spans="3:16">
      <c r="C369" s="183"/>
      <c r="D369" s="183"/>
      <c r="E369" s="183"/>
      <c r="F369" s="183"/>
      <c r="G369" s="183"/>
      <c r="H369" s="183"/>
      <c r="I369" s="183"/>
      <c r="J369" s="183"/>
      <c r="K369" s="183"/>
      <c r="L369" s="183"/>
      <c r="M369" s="183"/>
      <c r="N369" s="183"/>
      <c r="O369" s="183"/>
      <c r="P369" s="183"/>
    </row>
    <row r="370" spans="3:16">
      <c r="C370" s="183"/>
      <c r="D370" s="183"/>
      <c r="E370" s="183"/>
      <c r="F370" s="183"/>
      <c r="G370" s="183"/>
      <c r="H370" s="183"/>
      <c r="I370" s="183"/>
      <c r="J370" s="183"/>
      <c r="K370" s="183"/>
      <c r="L370" s="183"/>
      <c r="M370" s="183"/>
      <c r="N370" s="183"/>
      <c r="O370" s="183"/>
      <c r="P370" s="183"/>
    </row>
    <row r="371" spans="3:16">
      <c r="C371" s="183"/>
      <c r="D371" s="183"/>
      <c r="E371" s="183"/>
      <c r="F371" s="183"/>
      <c r="G371" s="183"/>
      <c r="H371" s="183"/>
      <c r="I371" s="183"/>
      <c r="J371" s="183"/>
      <c r="K371" s="183"/>
      <c r="L371" s="183"/>
      <c r="M371" s="183"/>
      <c r="N371" s="183"/>
      <c r="O371" s="183"/>
      <c r="P371" s="183"/>
    </row>
    <row r="372" spans="3:16">
      <c r="C372" s="183"/>
      <c r="D372" s="183"/>
      <c r="E372" s="183"/>
      <c r="F372" s="183"/>
      <c r="G372" s="183"/>
      <c r="H372" s="183"/>
      <c r="I372" s="183"/>
      <c r="J372" s="183"/>
      <c r="K372" s="183"/>
      <c r="L372" s="183"/>
      <c r="M372" s="183"/>
      <c r="N372" s="183"/>
      <c r="O372" s="183"/>
      <c r="P372" s="183"/>
    </row>
    <row r="373" spans="3:16">
      <c r="C373" s="183"/>
      <c r="D373" s="183"/>
      <c r="E373" s="183"/>
      <c r="F373" s="183"/>
      <c r="G373" s="183"/>
      <c r="H373" s="183"/>
      <c r="I373" s="183"/>
      <c r="J373" s="183"/>
      <c r="K373" s="183"/>
      <c r="L373" s="183"/>
      <c r="M373" s="183"/>
      <c r="N373" s="183"/>
      <c r="O373" s="183"/>
      <c r="P373" s="183"/>
    </row>
    <row r="374" spans="3:16">
      <c r="C374" s="183"/>
      <c r="D374" s="183"/>
      <c r="E374" s="183"/>
      <c r="F374" s="183"/>
      <c r="G374" s="183"/>
      <c r="H374" s="183"/>
      <c r="I374" s="183"/>
      <c r="J374" s="183"/>
      <c r="K374" s="183"/>
      <c r="L374" s="183"/>
      <c r="M374" s="183"/>
      <c r="N374" s="183"/>
      <c r="O374" s="183"/>
      <c r="P374" s="183"/>
    </row>
    <row r="375" spans="3:16">
      <c r="C375" s="183"/>
      <c r="D375" s="183"/>
      <c r="E375" s="183"/>
      <c r="F375" s="183"/>
      <c r="G375" s="183"/>
      <c r="H375" s="183"/>
      <c r="I375" s="183"/>
      <c r="J375" s="183"/>
      <c r="K375" s="183"/>
      <c r="L375" s="183"/>
      <c r="M375" s="183"/>
      <c r="N375" s="183"/>
      <c r="O375" s="183"/>
      <c r="P375" s="183"/>
    </row>
    <row r="376" spans="3:16">
      <c r="C376" s="183"/>
      <c r="D376" s="183"/>
      <c r="E376" s="183"/>
      <c r="F376" s="183"/>
      <c r="G376" s="183"/>
      <c r="H376" s="183"/>
      <c r="I376" s="183"/>
      <c r="J376" s="183"/>
      <c r="K376" s="183"/>
      <c r="L376" s="183"/>
      <c r="M376" s="183"/>
      <c r="N376" s="183"/>
      <c r="O376" s="183"/>
      <c r="P376" s="183"/>
    </row>
    <row r="377" spans="3:16">
      <c r="C377" s="183"/>
      <c r="D377" s="183"/>
      <c r="E377" s="183"/>
      <c r="F377" s="183"/>
      <c r="G377" s="183"/>
      <c r="H377" s="183"/>
      <c r="I377" s="183"/>
      <c r="J377" s="183"/>
      <c r="K377" s="183"/>
      <c r="L377" s="183"/>
      <c r="M377" s="183"/>
      <c r="N377" s="183"/>
      <c r="O377" s="183"/>
      <c r="P377" s="183"/>
    </row>
    <row r="378" spans="3:16">
      <c r="C378" s="183"/>
      <c r="D378" s="183"/>
      <c r="E378" s="183"/>
      <c r="F378" s="183"/>
      <c r="G378" s="183"/>
      <c r="H378" s="183"/>
      <c r="I378" s="183"/>
      <c r="J378" s="183"/>
      <c r="K378" s="183"/>
      <c r="L378" s="183"/>
      <c r="M378" s="183"/>
      <c r="N378" s="183"/>
      <c r="O378" s="183"/>
      <c r="P378" s="183"/>
    </row>
    <row r="379" spans="3:16">
      <c r="C379" s="183"/>
      <c r="D379" s="183"/>
      <c r="E379" s="183"/>
      <c r="F379" s="183"/>
      <c r="G379" s="183"/>
      <c r="H379" s="183"/>
      <c r="I379" s="183"/>
      <c r="J379" s="183"/>
      <c r="K379" s="183"/>
      <c r="L379" s="183"/>
      <c r="M379" s="183"/>
      <c r="N379" s="183"/>
      <c r="O379" s="183"/>
      <c r="P379" s="183"/>
    </row>
    <row r="380" spans="3:16">
      <c r="C380" s="183"/>
      <c r="D380" s="183"/>
      <c r="E380" s="183"/>
      <c r="F380" s="183"/>
      <c r="G380" s="183"/>
      <c r="H380" s="183"/>
      <c r="I380" s="183"/>
      <c r="J380" s="183"/>
      <c r="K380" s="183"/>
      <c r="L380" s="183"/>
      <c r="M380" s="183"/>
      <c r="N380" s="183"/>
      <c r="O380" s="183"/>
      <c r="P380" s="183"/>
    </row>
    <row r="381" spans="3:16">
      <c r="C381" s="183"/>
      <c r="D381" s="183"/>
      <c r="E381" s="183"/>
      <c r="F381" s="183"/>
      <c r="G381" s="183"/>
      <c r="H381" s="183"/>
      <c r="I381" s="183"/>
      <c r="J381" s="183"/>
      <c r="K381" s="183"/>
      <c r="L381" s="183"/>
      <c r="M381" s="183"/>
      <c r="N381" s="183"/>
      <c r="O381" s="183"/>
      <c r="P381" s="183"/>
    </row>
    <row r="382" spans="3:16">
      <c r="C382" s="183"/>
      <c r="D382" s="183"/>
      <c r="E382" s="183"/>
      <c r="F382" s="183"/>
      <c r="G382" s="183"/>
      <c r="H382" s="183"/>
      <c r="I382" s="183"/>
      <c r="J382" s="183"/>
      <c r="K382" s="183"/>
      <c r="L382" s="183"/>
      <c r="M382" s="183"/>
      <c r="N382" s="183"/>
      <c r="O382" s="183"/>
      <c r="P382" s="183"/>
    </row>
    <row r="383" spans="3:16">
      <c r="C383" s="183"/>
      <c r="D383" s="183"/>
      <c r="E383" s="183"/>
      <c r="F383" s="183"/>
      <c r="G383" s="183"/>
      <c r="H383" s="183"/>
      <c r="I383" s="183"/>
      <c r="J383" s="183"/>
      <c r="K383" s="183"/>
      <c r="L383" s="183"/>
      <c r="M383" s="183"/>
      <c r="N383" s="183"/>
      <c r="O383" s="183"/>
      <c r="P383" s="183"/>
    </row>
    <row r="384" spans="3:16">
      <c r="C384" s="183"/>
      <c r="D384" s="183"/>
      <c r="E384" s="183"/>
      <c r="F384" s="183"/>
      <c r="G384" s="183"/>
      <c r="H384" s="183"/>
      <c r="I384" s="183"/>
      <c r="J384" s="183"/>
      <c r="K384" s="183"/>
      <c r="L384" s="183"/>
      <c r="M384" s="183"/>
      <c r="N384" s="183"/>
      <c r="O384" s="183"/>
      <c r="P384" s="183"/>
    </row>
    <row r="385" spans="3:16">
      <c r="C385" s="183"/>
      <c r="D385" s="183"/>
      <c r="E385" s="183"/>
      <c r="F385" s="183"/>
      <c r="G385" s="183"/>
      <c r="H385" s="183"/>
      <c r="I385" s="183"/>
      <c r="J385" s="183"/>
      <c r="K385" s="183"/>
      <c r="L385" s="183"/>
      <c r="M385" s="183"/>
      <c r="N385" s="183"/>
      <c r="O385" s="183"/>
      <c r="P385" s="183"/>
    </row>
    <row r="386" spans="3:16">
      <c r="C386" s="183"/>
      <c r="D386" s="183"/>
      <c r="E386" s="183"/>
      <c r="F386" s="183"/>
      <c r="G386" s="183"/>
      <c r="H386" s="183"/>
      <c r="I386" s="183"/>
      <c r="J386" s="183"/>
      <c r="K386" s="183"/>
      <c r="L386" s="183"/>
      <c r="M386" s="183"/>
      <c r="N386" s="183"/>
      <c r="O386" s="183"/>
      <c r="P386" s="183"/>
    </row>
    <row r="387" spans="3:16">
      <c r="C387" s="183"/>
      <c r="D387" s="183"/>
      <c r="E387" s="183"/>
      <c r="F387" s="183"/>
      <c r="G387" s="183"/>
      <c r="H387" s="183"/>
      <c r="I387" s="183"/>
      <c r="J387" s="183"/>
      <c r="K387" s="183"/>
      <c r="L387" s="183"/>
      <c r="M387" s="183"/>
      <c r="N387" s="183"/>
      <c r="O387" s="183"/>
      <c r="P387" s="183"/>
    </row>
    <row r="388" spans="3:16">
      <c r="C388" s="183"/>
      <c r="D388" s="183"/>
      <c r="E388" s="183"/>
      <c r="F388" s="183"/>
      <c r="G388" s="183"/>
      <c r="H388" s="183"/>
      <c r="I388" s="183"/>
      <c r="J388" s="183"/>
      <c r="K388" s="183"/>
      <c r="L388" s="183"/>
      <c r="M388" s="183"/>
      <c r="N388" s="183"/>
      <c r="O388" s="183"/>
      <c r="P388" s="183"/>
    </row>
    <row r="389" spans="3:16">
      <c r="C389" s="183"/>
      <c r="D389" s="183"/>
      <c r="E389" s="183"/>
      <c r="F389" s="183"/>
      <c r="G389" s="183"/>
      <c r="H389" s="183"/>
      <c r="I389" s="183"/>
      <c r="J389" s="183"/>
      <c r="K389" s="183"/>
      <c r="L389" s="183"/>
      <c r="M389" s="183"/>
      <c r="N389" s="183"/>
      <c r="O389" s="183"/>
      <c r="P389" s="183"/>
    </row>
    <row r="390" spans="3:16">
      <c r="C390" s="183"/>
      <c r="D390" s="183"/>
      <c r="E390" s="183"/>
      <c r="F390" s="183"/>
      <c r="G390" s="183"/>
      <c r="H390" s="183"/>
      <c r="I390" s="183"/>
      <c r="J390" s="183"/>
      <c r="K390" s="183"/>
      <c r="L390" s="183"/>
      <c r="M390" s="183"/>
      <c r="N390" s="183"/>
      <c r="O390" s="183"/>
      <c r="P390" s="183"/>
    </row>
    <row r="391" spans="3:16">
      <c r="C391" s="183"/>
      <c r="D391" s="183"/>
      <c r="E391" s="183"/>
      <c r="F391" s="183"/>
      <c r="G391" s="183"/>
      <c r="H391" s="183"/>
      <c r="I391" s="183"/>
      <c r="J391" s="183"/>
      <c r="K391" s="183"/>
      <c r="L391" s="183"/>
      <c r="M391" s="183"/>
      <c r="N391" s="183"/>
      <c r="O391" s="183"/>
      <c r="P391" s="183"/>
    </row>
    <row r="392" spans="3:16">
      <c r="C392" s="183"/>
      <c r="D392" s="183"/>
      <c r="E392" s="183"/>
      <c r="F392" s="183"/>
      <c r="G392" s="183"/>
      <c r="H392" s="183"/>
      <c r="I392" s="183"/>
      <c r="J392" s="183"/>
      <c r="K392" s="183"/>
      <c r="L392" s="183"/>
      <c r="M392" s="183"/>
      <c r="N392" s="183"/>
      <c r="O392" s="183"/>
      <c r="P392" s="183"/>
    </row>
    <row r="393" spans="3:16">
      <c r="C393" s="183"/>
      <c r="D393" s="183"/>
      <c r="E393" s="183"/>
      <c r="F393" s="183"/>
      <c r="G393" s="183"/>
      <c r="H393" s="183"/>
      <c r="I393" s="183"/>
      <c r="J393" s="183"/>
      <c r="K393" s="183"/>
      <c r="L393" s="183"/>
      <c r="M393" s="183"/>
      <c r="N393" s="183"/>
      <c r="O393" s="183"/>
      <c r="P393" s="183"/>
    </row>
    <row r="394" spans="3:16">
      <c r="C394" s="183"/>
      <c r="D394" s="183"/>
      <c r="E394" s="183"/>
      <c r="F394" s="183"/>
      <c r="G394" s="183"/>
      <c r="H394" s="183"/>
      <c r="I394" s="183"/>
      <c r="J394" s="183"/>
      <c r="K394" s="183"/>
      <c r="L394" s="183"/>
      <c r="M394" s="183"/>
      <c r="N394" s="183"/>
      <c r="O394" s="183"/>
      <c r="P394" s="183"/>
    </row>
    <row r="395" spans="3:16">
      <c r="C395" s="183"/>
      <c r="D395" s="183"/>
      <c r="E395" s="183"/>
      <c r="F395" s="183"/>
      <c r="G395" s="183"/>
      <c r="H395" s="183"/>
      <c r="I395" s="183"/>
      <c r="J395" s="183"/>
      <c r="K395" s="183"/>
      <c r="L395" s="183"/>
      <c r="M395" s="183"/>
      <c r="N395" s="183"/>
      <c r="O395" s="183"/>
      <c r="P395" s="183"/>
    </row>
    <row r="396" spans="3:16">
      <c r="C396" s="183"/>
      <c r="D396" s="183"/>
      <c r="E396" s="183"/>
      <c r="F396" s="183"/>
      <c r="G396" s="183"/>
      <c r="H396" s="183"/>
      <c r="I396" s="183"/>
      <c r="J396" s="183"/>
      <c r="K396" s="183"/>
      <c r="L396" s="183"/>
      <c r="M396" s="183"/>
      <c r="N396" s="183"/>
      <c r="O396" s="183"/>
      <c r="P396" s="183"/>
    </row>
    <row r="397" spans="3:16">
      <c r="C397" s="183"/>
      <c r="D397" s="183"/>
      <c r="E397" s="183"/>
      <c r="F397" s="183"/>
      <c r="G397" s="183"/>
      <c r="H397" s="183"/>
      <c r="I397" s="183"/>
      <c r="J397" s="183"/>
      <c r="K397" s="183"/>
      <c r="L397" s="183"/>
      <c r="M397" s="183"/>
      <c r="N397" s="183"/>
      <c r="O397" s="183"/>
      <c r="P397" s="183"/>
    </row>
    <row r="398" spans="3:16">
      <c r="C398" s="183"/>
      <c r="D398" s="183"/>
      <c r="E398" s="183"/>
      <c r="F398" s="183"/>
      <c r="G398" s="183"/>
      <c r="H398" s="183"/>
      <c r="I398" s="183"/>
      <c r="J398" s="183"/>
      <c r="K398" s="183"/>
      <c r="L398" s="183"/>
      <c r="M398" s="183"/>
      <c r="N398" s="183"/>
      <c r="O398" s="183"/>
      <c r="P398" s="183"/>
    </row>
    <row r="399" spans="3:16">
      <c r="C399" s="183"/>
      <c r="D399" s="183"/>
      <c r="E399" s="183"/>
      <c r="F399" s="183"/>
      <c r="G399" s="183"/>
      <c r="H399" s="183"/>
      <c r="I399" s="183"/>
      <c r="J399" s="183"/>
      <c r="K399" s="183"/>
      <c r="L399" s="183"/>
      <c r="M399" s="183"/>
      <c r="N399" s="183"/>
      <c r="O399" s="183"/>
      <c r="P399" s="183"/>
    </row>
    <row r="400" spans="3:16">
      <c r="C400" s="183"/>
      <c r="D400" s="183"/>
      <c r="E400" s="183"/>
      <c r="F400" s="183"/>
      <c r="G400" s="183"/>
      <c r="H400" s="183"/>
      <c r="I400" s="183"/>
      <c r="J400" s="183"/>
      <c r="K400" s="183"/>
      <c r="L400" s="183"/>
      <c r="M400" s="183"/>
      <c r="N400" s="183"/>
      <c r="O400" s="183"/>
      <c r="P400" s="183"/>
    </row>
    <row r="401" spans="3:16">
      <c r="C401" s="183"/>
      <c r="D401" s="183"/>
      <c r="E401" s="183"/>
      <c r="F401" s="183"/>
      <c r="G401" s="183"/>
      <c r="H401" s="183"/>
      <c r="I401" s="183"/>
      <c r="J401" s="183"/>
      <c r="K401" s="183"/>
      <c r="L401" s="183"/>
      <c r="M401" s="183"/>
      <c r="N401" s="183"/>
      <c r="O401" s="183"/>
      <c r="P401" s="183"/>
    </row>
    <row r="402" spans="3:16">
      <c r="C402" s="183"/>
      <c r="D402" s="183"/>
      <c r="E402" s="183"/>
      <c r="F402" s="183"/>
      <c r="G402" s="183"/>
      <c r="H402" s="183"/>
      <c r="I402" s="183"/>
      <c r="J402" s="183"/>
      <c r="K402" s="183"/>
      <c r="L402" s="183"/>
      <c r="M402" s="183"/>
      <c r="N402" s="183"/>
      <c r="O402" s="183"/>
      <c r="P402" s="183"/>
    </row>
    <row r="403" spans="3:16">
      <c r="C403" s="183"/>
      <c r="D403" s="183"/>
      <c r="E403" s="183"/>
      <c r="F403" s="183"/>
      <c r="G403" s="183"/>
      <c r="H403" s="183"/>
      <c r="I403" s="183"/>
      <c r="J403" s="183"/>
      <c r="K403" s="183"/>
      <c r="L403" s="183"/>
      <c r="M403" s="183"/>
      <c r="N403" s="183"/>
      <c r="O403" s="183"/>
      <c r="P403" s="183"/>
    </row>
    <row r="404" spans="3:16">
      <c r="C404" s="183"/>
      <c r="D404" s="183"/>
      <c r="E404" s="183"/>
      <c r="F404" s="183"/>
      <c r="G404" s="183"/>
      <c r="H404" s="183"/>
      <c r="I404" s="183"/>
      <c r="J404" s="183"/>
      <c r="K404" s="183"/>
      <c r="L404" s="183"/>
      <c r="M404" s="183"/>
      <c r="N404" s="183"/>
      <c r="O404" s="183"/>
      <c r="P404" s="183"/>
    </row>
    <row r="405" spans="3:16">
      <c r="C405" s="183"/>
      <c r="D405" s="183"/>
      <c r="E405" s="183"/>
      <c r="F405" s="183"/>
      <c r="G405" s="183"/>
      <c r="H405" s="183"/>
      <c r="I405" s="183"/>
      <c r="J405" s="183"/>
      <c r="K405" s="183"/>
      <c r="L405" s="183"/>
      <c r="M405" s="183"/>
      <c r="N405" s="183"/>
      <c r="O405" s="183"/>
      <c r="P405" s="183"/>
    </row>
    <row r="406" spans="3:16">
      <c r="C406" s="183"/>
      <c r="D406" s="183"/>
      <c r="E406" s="183"/>
      <c r="F406" s="183"/>
      <c r="G406" s="183"/>
      <c r="H406" s="183"/>
      <c r="I406" s="183"/>
      <c r="J406" s="183"/>
      <c r="K406" s="183"/>
      <c r="L406" s="183"/>
      <c r="M406" s="183"/>
      <c r="N406" s="183"/>
      <c r="O406" s="183"/>
      <c r="P406" s="183"/>
    </row>
    <row r="407" spans="3:16">
      <c r="C407" s="183"/>
      <c r="D407" s="183"/>
      <c r="E407" s="183"/>
      <c r="F407" s="183"/>
      <c r="G407" s="183"/>
      <c r="H407" s="183"/>
      <c r="I407" s="183"/>
      <c r="J407" s="183"/>
      <c r="K407" s="183"/>
      <c r="L407" s="183"/>
      <c r="M407" s="183"/>
      <c r="N407" s="183"/>
      <c r="O407" s="183"/>
      <c r="P407" s="183"/>
    </row>
    <row r="408" spans="3:16">
      <c r="C408" s="183"/>
      <c r="D408" s="183"/>
      <c r="E408" s="183"/>
      <c r="F408" s="183"/>
      <c r="G408" s="183"/>
      <c r="H408" s="183"/>
      <c r="I408" s="183"/>
      <c r="J408" s="183"/>
      <c r="K408" s="183"/>
      <c r="L408" s="183"/>
      <c r="M408" s="183"/>
      <c r="N408" s="183"/>
      <c r="O408" s="183"/>
      <c r="P408" s="183"/>
    </row>
    <row r="409" spans="3:16">
      <c r="C409" s="183"/>
      <c r="D409" s="183"/>
      <c r="E409" s="183"/>
      <c r="F409" s="183"/>
      <c r="G409" s="183"/>
      <c r="H409" s="183"/>
      <c r="I409" s="183"/>
      <c r="J409" s="183"/>
      <c r="K409" s="183"/>
      <c r="L409" s="183"/>
      <c r="M409" s="183"/>
      <c r="N409" s="183"/>
      <c r="O409" s="183"/>
      <c r="P409" s="183"/>
    </row>
    <row r="410" spans="3:16">
      <c r="C410" s="183"/>
      <c r="D410" s="183"/>
      <c r="E410" s="183"/>
      <c r="F410" s="183"/>
      <c r="G410" s="183"/>
      <c r="H410" s="183"/>
      <c r="I410" s="183"/>
      <c r="J410" s="183"/>
      <c r="K410" s="183"/>
      <c r="L410" s="183"/>
      <c r="M410" s="183"/>
      <c r="N410" s="183"/>
      <c r="O410" s="183"/>
      <c r="P410" s="183"/>
    </row>
    <row r="411" spans="3:16">
      <c r="C411" s="183"/>
      <c r="D411" s="183"/>
      <c r="E411" s="183"/>
      <c r="F411" s="183"/>
      <c r="G411" s="183"/>
      <c r="H411" s="183"/>
      <c r="I411" s="183"/>
      <c r="J411" s="183"/>
      <c r="K411" s="183"/>
      <c r="L411" s="183"/>
      <c r="M411" s="183"/>
      <c r="N411" s="183"/>
      <c r="O411" s="183"/>
      <c r="P411" s="183"/>
    </row>
    <row r="412" spans="3:16">
      <c r="C412" s="183"/>
      <c r="D412" s="183"/>
      <c r="E412" s="183"/>
      <c r="F412" s="183"/>
      <c r="G412" s="183"/>
      <c r="H412" s="183"/>
      <c r="I412" s="183"/>
      <c r="J412" s="183"/>
      <c r="K412" s="183"/>
      <c r="L412" s="183"/>
      <c r="M412" s="183"/>
      <c r="N412" s="183"/>
      <c r="O412" s="183"/>
      <c r="P412" s="183"/>
    </row>
    <row r="413" spans="3:16">
      <c r="C413" s="183"/>
      <c r="D413" s="183"/>
      <c r="E413" s="183"/>
      <c r="F413" s="183"/>
      <c r="G413" s="183"/>
      <c r="H413" s="183"/>
      <c r="I413" s="183"/>
      <c r="J413" s="183"/>
      <c r="K413" s="183"/>
      <c r="L413" s="183"/>
      <c r="M413" s="183"/>
      <c r="N413" s="183"/>
      <c r="O413" s="183"/>
      <c r="P413" s="183"/>
    </row>
    <row r="414" spans="3:16">
      <c r="C414" s="183"/>
      <c r="D414" s="183"/>
      <c r="E414" s="183"/>
      <c r="F414" s="183"/>
      <c r="G414" s="183"/>
      <c r="H414" s="183"/>
      <c r="I414" s="183"/>
      <c r="J414" s="183"/>
      <c r="K414" s="183"/>
      <c r="L414" s="183"/>
      <c r="M414" s="183"/>
      <c r="N414" s="183"/>
      <c r="O414" s="183"/>
      <c r="P414" s="183"/>
    </row>
    <row r="415" spans="3:16">
      <c r="C415" s="183"/>
      <c r="D415" s="183"/>
      <c r="E415" s="183"/>
      <c r="F415" s="183"/>
      <c r="G415" s="183"/>
      <c r="H415" s="183"/>
      <c r="I415" s="183"/>
      <c r="J415" s="183"/>
      <c r="K415" s="183"/>
      <c r="L415" s="183"/>
      <c r="M415" s="183"/>
      <c r="N415" s="183"/>
      <c r="O415" s="183"/>
      <c r="P415" s="183"/>
    </row>
    <row r="416" spans="3:16">
      <c r="C416" s="183"/>
      <c r="D416" s="183"/>
      <c r="E416" s="183"/>
      <c r="F416" s="183"/>
      <c r="G416" s="183"/>
      <c r="H416" s="183"/>
      <c r="I416" s="183"/>
      <c r="J416" s="183"/>
      <c r="K416" s="183"/>
      <c r="L416" s="183"/>
      <c r="M416" s="183"/>
      <c r="N416" s="183"/>
      <c r="O416" s="183"/>
      <c r="P416" s="183"/>
    </row>
    <row r="417" spans="3:16">
      <c r="C417" s="183"/>
      <c r="D417" s="183"/>
      <c r="E417" s="183"/>
      <c r="F417" s="183"/>
      <c r="G417" s="183"/>
      <c r="H417" s="183"/>
      <c r="I417" s="183"/>
      <c r="J417" s="183"/>
      <c r="K417" s="183"/>
      <c r="L417" s="183"/>
      <c r="M417" s="183"/>
      <c r="N417" s="183"/>
      <c r="O417" s="183"/>
      <c r="P417" s="183"/>
    </row>
    <row r="418" spans="3:16">
      <c r="C418" s="183"/>
      <c r="D418" s="183"/>
      <c r="E418" s="183"/>
      <c r="F418" s="183"/>
      <c r="G418" s="183"/>
      <c r="H418" s="183"/>
      <c r="I418" s="183"/>
      <c r="J418" s="183"/>
      <c r="K418" s="183"/>
      <c r="L418" s="183"/>
      <c r="M418" s="183"/>
      <c r="N418" s="183"/>
      <c r="O418" s="183"/>
      <c r="P418" s="183"/>
    </row>
    <row r="419" spans="3:16">
      <c r="C419" s="183"/>
      <c r="D419" s="183"/>
      <c r="E419" s="183"/>
      <c r="F419" s="183"/>
      <c r="G419" s="183"/>
      <c r="H419" s="183"/>
      <c r="I419" s="183"/>
      <c r="J419" s="183"/>
      <c r="K419" s="183"/>
      <c r="L419" s="183"/>
      <c r="M419" s="183"/>
      <c r="N419" s="183"/>
      <c r="O419" s="183"/>
      <c r="P419" s="183"/>
    </row>
    <row r="420" spans="3:16">
      <c r="C420" s="183"/>
      <c r="D420" s="183"/>
      <c r="E420" s="183"/>
      <c r="F420" s="183"/>
      <c r="G420" s="183"/>
      <c r="H420" s="183"/>
      <c r="I420" s="183"/>
      <c r="J420" s="183"/>
      <c r="K420" s="183"/>
      <c r="L420" s="183"/>
      <c r="M420" s="183"/>
      <c r="N420" s="183"/>
      <c r="O420" s="183"/>
      <c r="P420" s="183"/>
    </row>
    <row r="421" spans="3:16">
      <c r="C421" s="183"/>
      <c r="D421" s="183"/>
      <c r="E421" s="183"/>
      <c r="F421" s="183"/>
      <c r="G421" s="183"/>
      <c r="H421" s="183"/>
      <c r="I421" s="183"/>
      <c r="J421" s="183"/>
      <c r="K421" s="183"/>
      <c r="L421" s="183"/>
      <c r="M421" s="183"/>
      <c r="N421" s="183"/>
      <c r="O421" s="183"/>
      <c r="P421" s="183"/>
    </row>
    <row r="422" spans="3:16">
      <c r="C422" s="183"/>
      <c r="D422" s="183"/>
      <c r="E422" s="183"/>
      <c r="F422" s="183"/>
      <c r="G422" s="183"/>
      <c r="H422" s="183"/>
      <c r="I422" s="183"/>
      <c r="J422" s="183"/>
      <c r="K422" s="183"/>
      <c r="L422" s="183"/>
      <c r="M422" s="183"/>
      <c r="N422" s="183"/>
      <c r="O422" s="183"/>
      <c r="P422" s="183"/>
    </row>
    <row r="423" spans="3:16">
      <c r="C423" s="183"/>
      <c r="D423" s="183"/>
      <c r="E423" s="183"/>
      <c r="F423" s="183"/>
      <c r="G423" s="183"/>
      <c r="H423" s="183"/>
      <c r="I423" s="183"/>
      <c r="J423" s="183"/>
      <c r="K423" s="183"/>
      <c r="L423" s="183"/>
      <c r="M423" s="183"/>
      <c r="N423" s="183"/>
      <c r="O423" s="183"/>
      <c r="P423" s="183"/>
    </row>
    <row r="424" spans="3:16">
      <c r="C424" s="183"/>
      <c r="D424" s="183"/>
      <c r="E424" s="183"/>
      <c r="F424" s="183"/>
      <c r="G424" s="183"/>
      <c r="H424" s="183"/>
      <c r="I424" s="183"/>
      <c r="J424" s="183"/>
      <c r="K424" s="183"/>
      <c r="L424" s="183"/>
      <c r="M424" s="183"/>
      <c r="N424" s="183"/>
      <c r="O424" s="183"/>
      <c r="P424" s="183"/>
    </row>
    <row r="425" spans="3:16">
      <c r="C425" s="183"/>
      <c r="D425" s="183"/>
      <c r="E425" s="183"/>
      <c r="F425" s="183"/>
      <c r="G425" s="183"/>
      <c r="H425" s="183"/>
      <c r="I425" s="183"/>
      <c r="J425" s="183"/>
      <c r="K425" s="183"/>
      <c r="L425" s="183"/>
      <c r="M425" s="183"/>
      <c r="N425" s="183"/>
      <c r="O425" s="183"/>
      <c r="P425" s="183"/>
    </row>
    <row r="426" spans="3:16">
      <c r="C426" s="183"/>
      <c r="D426" s="183"/>
      <c r="E426" s="183"/>
      <c r="F426" s="183"/>
      <c r="G426" s="183"/>
      <c r="H426" s="183"/>
      <c r="I426" s="183"/>
      <c r="J426" s="183"/>
      <c r="K426" s="183"/>
      <c r="L426" s="183"/>
      <c r="M426" s="183"/>
      <c r="N426" s="183"/>
      <c r="O426" s="183"/>
      <c r="P426" s="183"/>
    </row>
    <row r="427" spans="3:16">
      <c r="C427" s="183"/>
      <c r="D427" s="183"/>
      <c r="E427" s="183"/>
      <c r="F427" s="183"/>
      <c r="G427" s="183"/>
      <c r="H427" s="183"/>
      <c r="I427" s="183"/>
      <c r="J427" s="183"/>
      <c r="K427" s="183"/>
      <c r="L427" s="183"/>
      <c r="M427" s="183"/>
      <c r="N427" s="183"/>
      <c r="O427" s="183"/>
      <c r="P427" s="183"/>
    </row>
    <row r="428" spans="3:16">
      <c r="C428" s="183"/>
      <c r="D428" s="183"/>
      <c r="E428" s="183"/>
      <c r="F428" s="183"/>
      <c r="G428" s="183"/>
      <c r="H428" s="183"/>
      <c r="I428" s="183"/>
      <c r="J428" s="183"/>
      <c r="K428" s="183"/>
      <c r="L428" s="183"/>
      <c r="M428" s="183"/>
      <c r="N428" s="183"/>
      <c r="O428" s="183"/>
      <c r="P428" s="183"/>
    </row>
    <row r="429" spans="3:16">
      <c r="C429" s="183"/>
      <c r="D429" s="183"/>
      <c r="E429" s="183"/>
      <c r="F429" s="183"/>
      <c r="G429" s="183"/>
      <c r="H429" s="183"/>
      <c r="I429" s="183"/>
      <c r="J429" s="183"/>
      <c r="K429" s="183"/>
      <c r="L429" s="183"/>
      <c r="M429" s="183"/>
      <c r="N429" s="183"/>
      <c r="O429" s="183"/>
      <c r="P429" s="183"/>
    </row>
    <row r="430" spans="3:16">
      <c r="C430" s="183"/>
      <c r="D430" s="183"/>
      <c r="E430" s="183"/>
      <c r="F430" s="183"/>
      <c r="G430" s="183"/>
      <c r="H430" s="183"/>
      <c r="I430" s="183"/>
      <c r="J430" s="183"/>
      <c r="K430" s="183"/>
      <c r="L430" s="183"/>
      <c r="M430" s="183"/>
      <c r="N430" s="183"/>
      <c r="O430" s="183"/>
      <c r="P430" s="183"/>
    </row>
    <row r="431" spans="3:16">
      <c r="C431" s="183"/>
      <c r="D431" s="183"/>
      <c r="E431" s="183"/>
      <c r="F431" s="183"/>
      <c r="G431" s="183"/>
      <c r="H431" s="183"/>
      <c r="I431" s="183"/>
      <c r="J431" s="183"/>
      <c r="K431" s="183"/>
      <c r="L431" s="183"/>
      <c r="M431" s="183"/>
      <c r="N431" s="183"/>
      <c r="O431" s="183"/>
      <c r="P431" s="183"/>
    </row>
    <row r="432" spans="3:16">
      <c r="C432" s="183"/>
      <c r="D432" s="183"/>
      <c r="E432" s="183"/>
      <c r="F432" s="183"/>
      <c r="G432" s="183"/>
      <c r="H432" s="183"/>
      <c r="I432" s="183"/>
      <c r="J432" s="183"/>
      <c r="K432" s="183"/>
      <c r="L432" s="183"/>
      <c r="M432" s="183"/>
      <c r="N432" s="183"/>
      <c r="O432" s="183"/>
      <c r="P432" s="183"/>
    </row>
    <row r="433" spans="3:16">
      <c r="C433" s="183"/>
      <c r="D433" s="183"/>
      <c r="E433" s="183"/>
      <c r="F433" s="183"/>
      <c r="G433" s="183"/>
      <c r="H433" s="183"/>
      <c r="I433" s="183"/>
      <c r="J433" s="183"/>
      <c r="K433" s="183"/>
      <c r="L433" s="183"/>
      <c r="M433" s="183"/>
      <c r="N433" s="183"/>
      <c r="O433" s="183"/>
      <c r="P433" s="183"/>
    </row>
    <row r="434" spans="3:16">
      <c r="C434" s="183"/>
      <c r="D434" s="183"/>
      <c r="E434" s="183"/>
      <c r="F434" s="183"/>
      <c r="G434" s="183"/>
      <c r="H434" s="183"/>
      <c r="I434" s="183"/>
      <c r="J434" s="183"/>
      <c r="K434" s="183"/>
      <c r="L434" s="183"/>
      <c r="M434" s="183"/>
      <c r="N434" s="183"/>
      <c r="O434" s="183"/>
      <c r="P434" s="183"/>
    </row>
    <row r="435" spans="3:16">
      <c r="C435" s="183"/>
      <c r="D435" s="183"/>
      <c r="E435" s="183"/>
      <c r="F435" s="183"/>
      <c r="G435" s="183"/>
      <c r="H435" s="183"/>
      <c r="I435" s="183"/>
      <c r="J435" s="183"/>
      <c r="K435" s="183"/>
      <c r="L435" s="183"/>
      <c r="M435" s="183"/>
      <c r="N435" s="183"/>
      <c r="O435" s="183"/>
      <c r="P435" s="183"/>
    </row>
    <row r="436" spans="3:16">
      <c r="C436" s="183"/>
      <c r="D436" s="183"/>
      <c r="E436" s="183"/>
      <c r="F436" s="183"/>
      <c r="G436" s="183"/>
      <c r="H436" s="183"/>
      <c r="I436" s="183"/>
      <c r="J436" s="183"/>
      <c r="K436" s="183"/>
      <c r="L436" s="183"/>
      <c r="M436" s="183"/>
      <c r="N436" s="183"/>
      <c r="O436" s="183"/>
      <c r="P436" s="183"/>
    </row>
    <row r="437" spans="3:16">
      <c r="C437" s="183"/>
      <c r="D437" s="183"/>
      <c r="E437" s="183"/>
      <c r="F437" s="183"/>
      <c r="G437" s="183"/>
      <c r="H437" s="183"/>
      <c r="I437" s="183"/>
      <c r="J437" s="183"/>
      <c r="K437" s="183"/>
      <c r="L437" s="183"/>
      <c r="M437" s="183"/>
      <c r="N437" s="183"/>
      <c r="O437" s="183"/>
      <c r="P437" s="183"/>
    </row>
    <row r="438" spans="3:16">
      <c r="C438" s="183"/>
      <c r="D438" s="183"/>
      <c r="E438" s="183"/>
      <c r="F438" s="183"/>
      <c r="G438" s="183"/>
      <c r="H438" s="183"/>
      <c r="I438" s="183"/>
      <c r="J438" s="183"/>
      <c r="K438" s="183"/>
      <c r="L438" s="183"/>
      <c r="M438" s="183"/>
      <c r="N438" s="183"/>
      <c r="O438" s="183"/>
      <c r="P438" s="183"/>
    </row>
    <row r="439" spans="3:16">
      <c r="C439" s="183"/>
      <c r="D439" s="183"/>
      <c r="E439" s="183"/>
      <c r="F439" s="183"/>
      <c r="G439" s="183"/>
      <c r="H439" s="183"/>
      <c r="I439" s="183"/>
      <c r="J439" s="183"/>
      <c r="K439" s="183"/>
      <c r="L439" s="183"/>
      <c r="M439" s="183"/>
      <c r="N439" s="183"/>
      <c r="O439" s="183"/>
      <c r="P439" s="183"/>
    </row>
    <row r="440" spans="3:16">
      <c r="C440" s="183"/>
      <c r="D440" s="183"/>
      <c r="E440" s="183"/>
      <c r="F440" s="183"/>
      <c r="G440" s="183"/>
      <c r="H440" s="183"/>
      <c r="I440" s="183"/>
      <c r="J440" s="183"/>
      <c r="K440" s="183"/>
      <c r="L440" s="183"/>
      <c r="M440" s="183"/>
      <c r="N440" s="183"/>
      <c r="O440" s="183"/>
      <c r="P440" s="183"/>
    </row>
    <row r="441" spans="3:16">
      <c r="C441" s="183"/>
      <c r="D441" s="183"/>
      <c r="E441" s="183"/>
      <c r="F441" s="183"/>
      <c r="G441" s="183"/>
      <c r="H441" s="183"/>
      <c r="I441" s="183"/>
      <c r="J441" s="183"/>
      <c r="K441" s="183"/>
      <c r="L441" s="183"/>
      <c r="M441" s="183"/>
      <c r="N441" s="183"/>
      <c r="O441" s="183"/>
      <c r="P441" s="183"/>
    </row>
    <row r="442" spans="3:16">
      <c r="C442" s="183"/>
      <c r="D442" s="183"/>
      <c r="E442" s="183"/>
      <c r="F442" s="183"/>
      <c r="G442" s="183"/>
      <c r="H442" s="183"/>
      <c r="I442" s="183"/>
      <c r="J442" s="183"/>
      <c r="K442" s="183"/>
      <c r="L442" s="183"/>
      <c r="M442" s="183"/>
      <c r="N442" s="183"/>
      <c r="O442" s="183"/>
      <c r="P442" s="183"/>
    </row>
    <row r="443" spans="3:16">
      <c r="C443" s="183"/>
      <c r="D443" s="183"/>
      <c r="E443" s="183"/>
      <c r="F443" s="183"/>
      <c r="G443" s="183"/>
      <c r="H443" s="183"/>
      <c r="I443" s="183"/>
      <c r="J443" s="183"/>
      <c r="K443" s="183"/>
      <c r="L443" s="183"/>
      <c r="M443" s="183"/>
      <c r="N443" s="183"/>
      <c r="O443" s="183"/>
      <c r="P443" s="183"/>
    </row>
    <row r="444" spans="3:16">
      <c r="C444" s="183"/>
      <c r="D444" s="183"/>
      <c r="E444" s="183"/>
      <c r="F444" s="183"/>
      <c r="G444" s="183"/>
      <c r="H444" s="183"/>
      <c r="I444" s="183"/>
      <c r="J444" s="183"/>
      <c r="K444" s="183"/>
      <c r="L444" s="183"/>
      <c r="M444" s="183"/>
      <c r="N444" s="183"/>
      <c r="O444" s="183"/>
      <c r="P444" s="183"/>
    </row>
    <row r="445" spans="3:16">
      <c r="C445" s="183"/>
      <c r="D445" s="183"/>
      <c r="E445" s="183"/>
      <c r="F445" s="183"/>
      <c r="G445" s="183"/>
      <c r="H445" s="183"/>
      <c r="I445" s="183"/>
      <c r="J445" s="183"/>
      <c r="K445" s="183"/>
      <c r="L445" s="183"/>
      <c r="M445" s="183"/>
      <c r="N445" s="183"/>
      <c r="O445" s="183"/>
      <c r="P445" s="183"/>
    </row>
    <row r="446" spans="3:16">
      <c r="C446" s="183"/>
      <c r="D446" s="183"/>
      <c r="E446" s="183"/>
      <c r="F446" s="183"/>
      <c r="G446" s="183"/>
      <c r="H446" s="183"/>
      <c r="I446" s="183"/>
      <c r="J446" s="183"/>
      <c r="K446" s="183"/>
      <c r="L446" s="183"/>
      <c r="M446" s="183"/>
      <c r="N446" s="183"/>
      <c r="O446" s="183"/>
      <c r="P446" s="183"/>
    </row>
    <row r="447" spans="3:16">
      <c r="C447" s="183"/>
      <c r="D447" s="183"/>
      <c r="E447" s="183"/>
      <c r="F447" s="183"/>
      <c r="G447" s="183"/>
      <c r="H447" s="183"/>
      <c r="I447" s="183"/>
      <c r="J447" s="183"/>
      <c r="K447" s="183"/>
      <c r="L447" s="183"/>
      <c r="M447" s="183"/>
      <c r="N447" s="183"/>
      <c r="O447" s="183"/>
      <c r="P447" s="183"/>
    </row>
    <row r="448" spans="3:16">
      <c r="C448" s="183"/>
      <c r="D448" s="183"/>
      <c r="E448" s="183"/>
      <c r="F448" s="183"/>
      <c r="G448" s="183"/>
      <c r="H448" s="183"/>
      <c r="I448" s="183"/>
      <c r="J448" s="183"/>
      <c r="K448" s="183"/>
      <c r="L448" s="183"/>
      <c r="M448" s="183"/>
      <c r="N448" s="183"/>
      <c r="O448" s="183"/>
      <c r="P448" s="183"/>
    </row>
    <row r="449" spans="3:16">
      <c r="C449" s="183"/>
      <c r="D449" s="183"/>
      <c r="E449" s="183"/>
      <c r="F449" s="183"/>
      <c r="G449" s="183"/>
      <c r="H449" s="183"/>
      <c r="I449" s="183"/>
      <c r="J449" s="183"/>
      <c r="K449" s="183"/>
      <c r="L449" s="183"/>
      <c r="M449" s="183"/>
      <c r="N449" s="183"/>
      <c r="O449" s="183"/>
      <c r="P449" s="183"/>
    </row>
    <row r="450" spans="3:16">
      <c r="C450" s="183"/>
      <c r="D450" s="183"/>
      <c r="E450" s="183"/>
      <c r="F450" s="183"/>
      <c r="G450" s="183"/>
      <c r="H450" s="183"/>
      <c r="I450" s="183"/>
      <c r="J450" s="183"/>
      <c r="K450" s="183"/>
      <c r="L450" s="183"/>
      <c r="M450" s="183"/>
      <c r="N450" s="183"/>
      <c r="O450" s="183"/>
      <c r="P450" s="183"/>
    </row>
    <row r="451" spans="3:16">
      <c r="C451" s="183"/>
      <c r="D451" s="183"/>
      <c r="E451" s="183"/>
      <c r="F451" s="183"/>
      <c r="G451" s="183"/>
      <c r="H451" s="183"/>
      <c r="I451" s="183"/>
      <c r="J451" s="183"/>
      <c r="K451" s="183"/>
      <c r="L451" s="183"/>
      <c r="M451" s="183"/>
      <c r="N451" s="183"/>
      <c r="O451" s="183"/>
      <c r="P451" s="183"/>
    </row>
    <row r="452" spans="3:16">
      <c r="C452" s="183"/>
      <c r="D452" s="183"/>
      <c r="E452" s="183"/>
      <c r="F452" s="183"/>
      <c r="G452" s="183"/>
      <c r="H452" s="183"/>
      <c r="I452" s="183"/>
      <c r="J452" s="183"/>
      <c r="K452" s="183"/>
      <c r="L452" s="183"/>
      <c r="M452" s="183"/>
      <c r="N452" s="183"/>
      <c r="O452" s="183"/>
      <c r="P452" s="183"/>
    </row>
    <row r="453" spans="3:16">
      <c r="C453" s="183"/>
      <c r="D453" s="183"/>
      <c r="E453" s="183"/>
      <c r="F453" s="183"/>
      <c r="G453" s="183"/>
      <c r="H453" s="183"/>
      <c r="I453" s="183"/>
      <c r="J453" s="183"/>
      <c r="K453" s="183"/>
      <c r="L453" s="183"/>
      <c r="M453" s="183"/>
      <c r="N453" s="183"/>
      <c r="O453" s="183"/>
      <c r="P453" s="183"/>
    </row>
    <row r="454" spans="3:16">
      <c r="C454" s="183"/>
      <c r="D454" s="183"/>
      <c r="E454" s="183"/>
      <c r="F454" s="183"/>
      <c r="G454" s="183"/>
      <c r="H454" s="183"/>
      <c r="I454" s="183"/>
      <c r="J454" s="183"/>
      <c r="K454" s="183"/>
      <c r="L454" s="183"/>
      <c r="M454" s="183"/>
      <c r="N454" s="183"/>
      <c r="O454" s="183"/>
      <c r="P454" s="183"/>
    </row>
    <row r="455" spans="3:16">
      <c r="C455" s="183"/>
      <c r="D455" s="183"/>
      <c r="E455" s="183"/>
      <c r="F455" s="183"/>
      <c r="G455" s="183"/>
      <c r="H455" s="183"/>
      <c r="I455" s="183"/>
      <c r="J455" s="183"/>
      <c r="K455" s="183"/>
      <c r="L455" s="183"/>
      <c r="M455" s="183"/>
      <c r="N455" s="183"/>
      <c r="O455" s="183"/>
      <c r="P455" s="183"/>
    </row>
    <row r="456" spans="3:16">
      <c r="C456" s="183"/>
      <c r="D456" s="183"/>
      <c r="E456" s="183"/>
      <c r="F456" s="183"/>
      <c r="G456" s="183"/>
      <c r="H456" s="183"/>
      <c r="I456" s="183"/>
      <c r="J456" s="183"/>
      <c r="K456" s="183"/>
      <c r="L456" s="183"/>
      <c r="M456" s="183"/>
      <c r="N456" s="183"/>
      <c r="O456" s="183"/>
      <c r="P456" s="183"/>
    </row>
    <row r="457" spans="3:16">
      <c r="C457" s="183"/>
      <c r="D457" s="183"/>
      <c r="E457" s="183"/>
      <c r="F457" s="183"/>
      <c r="G457" s="183"/>
      <c r="H457" s="183"/>
      <c r="I457" s="183"/>
      <c r="J457" s="183"/>
      <c r="K457" s="183"/>
      <c r="L457" s="183"/>
      <c r="M457" s="183"/>
      <c r="N457" s="183"/>
      <c r="O457" s="183"/>
      <c r="P457" s="183"/>
    </row>
    <row r="458" spans="3:16">
      <c r="C458" s="183"/>
      <c r="D458" s="183"/>
      <c r="E458" s="183"/>
      <c r="F458" s="183"/>
      <c r="G458" s="183"/>
      <c r="H458" s="183"/>
      <c r="I458" s="183"/>
      <c r="J458" s="183"/>
      <c r="K458" s="183"/>
      <c r="L458" s="183"/>
      <c r="M458" s="183"/>
      <c r="N458" s="183"/>
      <c r="O458" s="183"/>
      <c r="P458" s="183"/>
    </row>
    <row r="459" spans="3:16">
      <c r="C459" s="183"/>
      <c r="D459" s="183"/>
      <c r="E459" s="183"/>
      <c r="F459" s="183"/>
      <c r="G459" s="183"/>
      <c r="H459" s="183"/>
      <c r="I459" s="183"/>
      <c r="J459" s="183"/>
      <c r="K459" s="183"/>
      <c r="L459" s="183"/>
      <c r="M459" s="183"/>
      <c r="N459" s="183"/>
      <c r="O459" s="183"/>
      <c r="P459" s="183"/>
    </row>
    <row r="460" spans="3:16">
      <c r="C460" s="183"/>
      <c r="D460" s="183"/>
      <c r="E460" s="183"/>
      <c r="F460" s="183"/>
      <c r="G460" s="183"/>
      <c r="H460" s="183"/>
      <c r="I460" s="183"/>
      <c r="J460" s="183"/>
      <c r="K460" s="183"/>
      <c r="L460" s="183"/>
      <c r="M460" s="183"/>
      <c r="N460" s="183"/>
      <c r="O460" s="183"/>
      <c r="P460" s="183"/>
    </row>
    <row r="461" spans="3:16">
      <c r="C461" s="183"/>
      <c r="D461" s="183"/>
      <c r="E461" s="183"/>
      <c r="F461" s="183"/>
      <c r="G461" s="183"/>
      <c r="H461" s="183"/>
      <c r="I461" s="183"/>
      <c r="J461" s="183"/>
      <c r="K461" s="183"/>
      <c r="L461" s="183"/>
      <c r="M461" s="183"/>
      <c r="N461" s="183"/>
      <c r="O461" s="183"/>
      <c r="P461" s="183"/>
    </row>
    <row r="462" spans="3:16">
      <c r="C462" s="183"/>
      <c r="D462" s="183"/>
      <c r="E462" s="183"/>
      <c r="F462" s="183"/>
      <c r="G462" s="183"/>
      <c r="H462" s="183"/>
      <c r="I462" s="183"/>
      <c r="J462" s="183"/>
      <c r="K462" s="183"/>
      <c r="L462" s="183"/>
      <c r="M462" s="183"/>
      <c r="N462" s="183"/>
      <c r="O462" s="183"/>
      <c r="P462" s="183"/>
    </row>
    <row r="463" spans="3:16">
      <c r="C463" s="183"/>
      <c r="D463" s="183"/>
      <c r="E463" s="183"/>
      <c r="F463" s="183"/>
      <c r="G463" s="183"/>
      <c r="H463" s="183"/>
      <c r="I463" s="183"/>
      <c r="J463" s="183"/>
      <c r="K463" s="183"/>
      <c r="L463" s="183"/>
      <c r="M463" s="183"/>
      <c r="N463" s="183"/>
      <c r="O463" s="183"/>
      <c r="P463" s="183"/>
    </row>
    <row r="464" spans="3:16">
      <c r="C464" s="183"/>
      <c r="D464" s="183"/>
      <c r="E464" s="183"/>
      <c r="F464" s="183"/>
      <c r="G464" s="183"/>
      <c r="H464" s="183"/>
      <c r="I464" s="183"/>
      <c r="J464" s="183"/>
      <c r="K464" s="183"/>
      <c r="L464" s="183"/>
      <c r="M464" s="183"/>
      <c r="N464" s="183"/>
      <c r="O464" s="183"/>
      <c r="P464" s="183"/>
    </row>
    <row r="465" spans="3:16">
      <c r="C465" s="183"/>
      <c r="D465" s="183"/>
      <c r="E465" s="183"/>
      <c r="F465" s="183"/>
      <c r="G465" s="183"/>
      <c r="H465" s="183"/>
      <c r="I465" s="183"/>
      <c r="J465" s="183"/>
      <c r="K465" s="183"/>
      <c r="L465" s="183"/>
      <c r="M465" s="183"/>
      <c r="N465" s="183"/>
      <c r="O465" s="183"/>
      <c r="P465" s="183"/>
    </row>
    <row r="466" spans="3:16">
      <c r="C466" s="183"/>
      <c r="D466" s="183"/>
      <c r="E466" s="183"/>
      <c r="F466" s="183"/>
      <c r="G466" s="183"/>
      <c r="H466" s="183"/>
      <c r="I466" s="183"/>
      <c r="J466" s="183"/>
      <c r="K466" s="183"/>
      <c r="L466" s="183"/>
      <c r="M466" s="183"/>
      <c r="N466" s="183"/>
      <c r="O466" s="183"/>
      <c r="P466" s="183"/>
    </row>
    <row r="467" spans="3:16">
      <c r="C467" s="183"/>
      <c r="D467" s="183"/>
      <c r="E467" s="183"/>
      <c r="F467" s="183"/>
      <c r="G467" s="183"/>
      <c r="H467" s="183"/>
      <c r="I467" s="183"/>
      <c r="J467" s="183"/>
      <c r="K467" s="183"/>
      <c r="L467" s="183"/>
      <c r="M467" s="183"/>
      <c r="N467" s="183"/>
      <c r="O467" s="183"/>
      <c r="P467" s="183"/>
    </row>
    <row r="468" spans="3:16">
      <c r="C468" s="183"/>
      <c r="D468" s="183"/>
      <c r="E468" s="183"/>
      <c r="F468" s="183"/>
      <c r="G468" s="183"/>
      <c r="H468" s="183"/>
      <c r="I468" s="183"/>
      <c r="J468" s="183"/>
      <c r="K468" s="183"/>
      <c r="L468" s="183"/>
      <c r="M468" s="183"/>
      <c r="N468" s="183"/>
      <c r="O468" s="183"/>
      <c r="P468" s="183"/>
    </row>
    <row r="469" spans="3:16">
      <c r="C469" s="183"/>
      <c r="D469" s="183"/>
      <c r="E469" s="183"/>
      <c r="F469" s="183"/>
      <c r="G469" s="183"/>
      <c r="H469" s="183"/>
      <c r="I469" s="183"/>
      <c r="J469" s="183"/>
      <c r="K469" s="183"/>
      <c r="L469" s="183"/>
      <c r="M469" s="183"/>
      <c r="N469" s="183"/>
      <c r="O469" s="183"/>
      <c r="P469" s="183"/>
    </row>
    <row r="470" spans="3:16">
      <c r="C470" s="183"/>
      <c r="D470" s="183"/>
      <c r="E470" s="183"/>
      <c r="F470" s="183"/>
      <c r="G470" s="183"/>
      <c r="H470" s="183"/>
      <c r="I470" s="183"/>
      <c r="J470" s="183"/>
      <c r="K470" s="183"/>
      <c r="L470" s="183"/>
      <c r="M470" s="183"/>
      <c r="N470" s="183"/>
      <c r="O470" s="183"/>
      <c r="P470" s="183"/>
    </row>
    <row r="471" spans="3:16">
      <c r="C471" s="183"/>
      <c r="D471" s="183"/>
      <c r="E471" s="183"/>
      <c r="F471" s="183"/>
      <c r="G471" s="183"/>
      <c r="H471" s="183"/>
      <c r="I471" s="183"/>
      <c r="J471" s="183"/>
      <c r="K471" s="183"/>
      <c r="L471" s="183"/>
      <c r="M471" s="183"/>
      <c r="N471" s="183"/>
      <c r="O471" s="183"/>
      <c r="P471" s="183"/>
    </row>
    <row r="472" spans="3:16">
      <c r="C472" s="183"/>
      <c r="D472" s="183"/>
      <c r="E472" s="183"/>
      <c r="F472" s="183"/>
      <c r="G472" s="183"/>
      <c r="H472" s="183"/>
      <c r="I472" s="183"/>
      <c r="J472" s="183"/>
      <c r="K472" s="183"/>
      <c r="L472" s="183"/>
      <c r="M472" s="183"/>
      <c r="N472" s="183"/>
      <c r="O472" s="183"/>
      <c r="P472" s="183"/>
    </row>
    <row r="473" spans="3:16">
      <c r="C473" s="183"/>
      <c r="D473" s="183"/>
      <c r="E473" s="183"/>
      <c r="F473" s="183"/>
      <c r="G473" s="183"/>
      <c r="H473" s="183"/>
      <c r="I473" s="183"/>
      <c r="J473" s="183"/>
      <c r="K473" s="183"/>
      <c r="L473" s="183"/>
      <c r="M473" s="183"/>
      <c r="N473" s="183"/>
      <c r="O473" s="183"/>
      <c r="P473" s="183"/>
    </row>
    <row r="474" spans="3:16">
      <c r="C474" s="183"/>
      <c r="D474" s="183"/>
      <c r="E474" s="183"/>
      <c r="F474" s="183"/>
      <c r="G474" s="183"/>
      <c r="H474" s="183"/>
      <c r="I474" s="183"/>
      <c r="J474" s="183"/>
      <c r="K474" s="183"/>
      <c r="L474" s="183"/>
      <c r="M474" s="183"/>
      <c r="N474" s="183"/>
      <c r="O474" s="183"/>
      <c r="P474" s="183"/>
    </row>
    <row r="475" spans="3:16">
      <c r="C475" s="183"/>
      <c r="D475" s="183"/>
      <c r="E475" s="183"/>
      <c r="F475" s="183"/>
      <c r="G475" s="183"/>
      <c r="H475" s="183"/>
      <c r="I475" s="183"/>
      <c r="J475" s="183"/>
      <c r="K475" s="183"/>
      <c r="L475" s="183"/>
      <c r="M475" s="183"/>
      <c r="N475" s="183"/>
      <c r="O475" s="183"/>
      <c r="P475" s="183"/>
    </row>
    <row r="476" spans="3:16">
      <c r="C476" s="183"/>
      <c r="D476" s="183"/>
      <c r="E476" s="183"/>
      <c r="F476" s="183"/>
      <c r="G476" s="183"/>
      <c r="H476" s="183"/>
      <c r="I476" s="183"/>
      <c r="J476" s="183"/>
      <c r="K476" s="183"/>
      <c r="L476" s="183"/>
      <c r="M476" s="183"/>
      <c r="N476" s="183"/>
      <c r="O476" s="183"/>
      <c r="P476" s="183"/>
    </row>
    <row r="477" spans="3:16">
      <c r="C477" s="183"/>
      <c r="D477" s="183"/>
      <c r="E477" s="183"/>
      <c r="F477" s="183"/>
      <c r="G477" s="183"/>
      <c r="H477" s="183"/>
      <c r="I477" s="183"/>
      <c r="J477" s="183"/>
      <c r="K477" s="183"/>
      <c r="L477" s="183"/>
      <c r="M477" s="183"/>
      <c r="N477" s="183"/>
      <c r="O477" s="183"/>
      <c r="P477" s="183"/>
    </row>
    <row r="478" spans="3:16">
      <c r="C478" s="183"/>
      <c r="D478" s="183"/>
      <c r="E478" s="183"/>
      <c r="F478" s="183"/>
      <c r="G478" s="183"/>
      <c r="H478" s="183"/>
      <c r="I478" s="183"/>
      <c r="J478" s="183"/>
      <c r="K478" s="183"/>
      <c r="L478" s="183"/>
      <c r="M478" s="183"/>
      <c r="N478" s="183"/>
      <c r="O478" s="183"/>
      <c r="P478" s="183"/>
    </row>
    <row r="479" spans="3:16">
      <c r="C479" s="183"/>
      <c r="D479" s="183"/>
      <c r="E479" s="183"/>
      <c r="F479" s="183"/>
      <c r="G479" s="183"/>
      <c r="H479" s="183"/>
      <c r="I479" s="183"/>
      <c r="J479" s="183"/>
      <c r="K479" s="183"/>
      <c r="L479" s="183"/>
      <c r="M479" s="183"/>
      <c r="N479" s="183"/>
      <c r="O479" s="183"/>
      <c r="P479" s="183"/>
    </row>
    <row r="480" spans="3:16">
      <c r="C480" s="183"/>
      <c r="D480" s="183"/>
      <c r="E480" s="183"/>
      <c r="F480" s="183"/>
      <c r="G480" s="183"/>
      <c r="H480" s="183"/>
      <c r="I480" s="183"/>
      <c r="J480" s="183"/>
      <c r="K480" s="183"/>
      <c r="L480" s="183"/>
      <c r="M480" s="183"/>
      <c r="N480" s="183"/>
      <c r="O480" s="183"/>
      <c r="P480" s="183"/>
    </row>
    <row r="481" spans="3:16">
      <c r="C481" s="183"/>
      <c r="D481" s="183"/>
      <c r="E481" s="183"/>
      <c r="F481" s="183"/>
      <c r="G481" s="183"/>
      <c r="H481" s="183"/>
      <c r="I481" s="183"/>
      <c r="J481" s="183"/>
      <c r="K481" s="183"/>
      <c r="L481" s="183"/>
      <c r="M481" s="183"/>
      <c r="N481" s="183"/>
      <c r="O481" s="183"/>
      <c r="P481" s="183"/>
    </row>
    <row r="482" spans="3:16">
      <c r="C482" s="183"/>
      <c r="D482" s="183"/>
      <c r="E482" s="183"/>
      <c r="F482" s="183"/>
      <c r="G482" s="183"/>
      <c r="H482" s="183"/>
      <c r="I482" s="183"/>
      <c r="J482" s="183"/>
      <c r="K482" s="183"/>
      <c r="L482" s="183"/>
      <c r="M482" s="183"/>
      <c r="N482" s="183"/>
      <c r="O482" s="183"/>
      <c r="P482" s="183"/>
    </row>
    <row r="483" spans="3:16">
      <c r="C483" s="183"/>
      <c r="D483" s="183"/>
      <c r="E483" s="183"/>
      <c r="F483" s="183"/>
      <c r="G483" s="183"/>
      <c r="H483" s="183"/>
      <c r="I483" s="183"/>
      <c r="J483" s="183"/>
      <c r="K483" s="183"/>
      <c r="L483" s="183"/>
      <c r="M483" s="183"/>
      <c r="N483" s="183"/>
      <c r="O483" s="183"/>
      <c r="P483" s="183"/>
    </row>
    <row r="484" spans="3:16">
      <c r="C484" s="183"/>
      <c r="D484" s="183"/>
      <c r="E484" s="183"/>
      <c r="F484" s="183"/>
      <c r="G484" s="183"/>
      <c r="H484" s="183"/>
      <c r="I484" s="183"/>
      <c r="J484" s="183"/>
      <c r="K484" s="183"/>
      <c r="L484" s="183"/>
      <c r="M484" s="183"/>
      <c r="N484" s="183"/>
      <c r="O484" s="183"/>
      <c r="P484" s="183"/>
    </row>
    <row r="485" spans="3:16">
      <c r="C485" s="183"/>
      <c r="D485" s="183"/>
      <c r="E485" s="183"/>
      <c r="F485" s="183"/>
      <c r="G485" s="183"/>
      <c r="H485" s="183"/>
      <c r="I485" s="183"/>
      <c r="J485" s="183"/>
      <c r="K485" s="183"/>
      <c r="L485" s="183"/>
      <c r="M485" s="183"/>
      <c r="N485" s="183"/>
      <c r="O485" s="183"/>
      <c r="P485" s="183"/>
    </row>
    <row r="486" spans="3:16">
      <c r="C486" s="183"/>
      <c r="D486" s="183"/>
      <c r="E486" s="183"/>
      <c r="F486" s="183"/>
      <c r="G486" s="183"/>
      <c r="H486" s="183"/>
      <c r="I486" s="183"/>
      <c r="J486" s="183"/>
      <c r="K486" s="183"/>
      <c r="L486" s="183"/>
      <c r="M486" s="183"/>
      <c r="N486" s="183"/>
      <c r="O486" s="183"/>
      <c r="P486" s="183"/>
    </row>
    <row r="487" spans="3:16">
      <c r="C487" s="183"/>
      <c r="D487" s="183"/>
      <c r="E487" s="183"/>
      <c r="F487" s="183"/>
      <c r="G487" s="183"/>
      <c r="H487" s="183"/>
      <c r="I487" s="183"/>
      <c r="J487" s="183"/>
      <c r="K487" s="183"/>
      <c r="L487" s="183"/>
      <c r="M487" s="183"/>
      <c r="N487" s="183"/>
      <c r="O487" s="183"/>
      <c r="P487" s="183"/>
    </row>
    <row r="488" spans="3:16">
      <c r="C488" s="183"/>
      <c r="D488" s="183"/>
      <c r="E488" s="183"/>
      <c r="F488" s="183"/>
      <c r="G488" s="183"/>
      <c r="H488" s="183"/>
      <c r="I488" s="183"/>
      <c r="J488" s="183"/>
      <c r="K488" s="183"/>
      <c r="L488" s="183"/>
      <c r="M488" s="183"/>
      <c r="N488" s="183"/>
      <c r="O488" s="183"/>
      <c r="P488" s="183"/>
    </row>
    <row r="489" spans="3:16">
      <c r="C489" s="183"/>
      <c r="D489" s="183"/>
      <c r="E489" s="183"/>
      <c r="F489" s="183"/>
      <c r="G489" s="183"/>
      <c r="H489" s="183"/>
      <c r="I489" s="183"/>
      <c r="J489" s="183"/>
      <c r="K489" s="183"/>
      <c r="L489" s="183"/>
      <c r="M489" s="183"/>
      <c r="N489" s="183"/>
      <c r="O489" s="183"/>
      <c r="P489" s="183"/>
    </row>
    <row r="490" spans="3:16">
      <c r="C490" s="183"/>
      <c r="D490" s="183"/>
      <c r="E490" s="183"/>
      <c r="F490" s="183"/>
      <c r="G490" s="183"/>
      <c r="H490" s="183"/>
      <c r="I490" s="183"/>
      <c r="J490" s="183"/>
      <c r="K490" s="183"/>
      <c r="L490" s="183"/>
      <c r="M490" s="183"/>
      <c r="N490" s="183"/>
      <c r="O490" s="183"/>
      <c r="P490" s="183"/>
    </row>
    <row r="491" spans="3:16">
      <c r="C491" s="183"/>
      <c r="D491" s="183"/>
      <c r="E491" s="183"/>
      <c r="F491" s="183"/>
      <c r="G491" s="183"/>
      <c r="H491" s="183"/>
      <c r="I491" s="183"/>
      <c r="J491" s="183"/>
      <c r="K491" s="183"/>
      <c r="L491" s="183"/>
      <c r="M491" s="183"/>
      <c r="N491" s="183"/>
      <c r="O491" s="183"/>
      <c r="P491" s="183"/>
    </row>
    <row r="492" spans="3:16">
      <c r="C492" s="183"/>
      <c r="D492" s="183"/>
      <c r="E492" s="183"/>
      <c r="F492" s="183"/>
      <c r="G492" s="183"/>
      <c r="H492" s="183"/>
      <c r="I492" s="183"/>
      <c r="J492" s="183"/>
      <c r="K492" s="183"/>
      <c r="L492" s="183"/>
      <c r="M492" s="183"/>
      <c r="N492" s="183"/>
      <c r="O492" s="183"/>
      <c r="P492" s="183"/>
    </row>
    <row r="493" spans="3:16">
      <c r="C493" s="183"/>
      <c r="D493" s="183"/>
      <c r="E493" s="183"/>
      <c r="F493" s="183"/>
      <c r="G493" s="183"/>
      <c r="H493" s="183"/>
      <c r="I493" s="183"/>
      <c r="J493" s="183"/>
      <c r="K493" s="183"/>
      <c r="L493" s="183"/>
      <c r="M493" s="183"/>
      <c r="N493" s="183"/>
      <c r="O493" s="183"/>
      <c r="P493" s="183"/>
    </row>
    <row r="494" spans="3:16">
      <c r="C494" s="183"/>
      <c r="D494" s="183"/>
      <c r="E494" s="183"/>
      <c r="F494" s="183"/>
      <c r="G494" s="183"/>
      <c r="H494" s="183"/>
      <c r="I494" s="183"/>
      <c r="J494" s="183"/>
      <c r="K494" s="183"/>
      <c r="L494" s="183"/>
      <c r="M494" s="183"/>
      <c r="N494" s="183"/>
      <c r="O494" s="183"/>
      <c r="P494" s="183"/>
    </row>
    <row r="495" spans="3:16">
      <c r="C495" s="183"/>
      <c r="D495" s="183"/>
      <c r="E495" s="183"/>
      <c r="F495" s="183"/>
      <c r="G495" s="183"/>
      <c r="H495" s="183"/>
      <c r="I495" s="183"/>
      <c r="J495" s="183"/>
      <c r="K495" s="183"/>
      <c r="L495" s="183"/>
      <c r="M495" s="183"/>
      <c r="N495" s="183"/>
      <c r="O495" s="183"/>
      <c r="P495" s="183"/>
    </row>
    <row r="496" spans="3:16">
      <c r="C496" s="183"/>
      <c r="D496" s="183"/>
      <c r="E496" s="183"/>
      <c r="F496" s="183"/>
      <c r="G496" s="183"/>
      <c r="H496" s="183"/>
      <c r="I496" s="183"/>
      <c r="J496" s="183"/>
      <c r="K496" s="183"/>
      <c r="L496" s="183"/>
      <c r="M496" s="183"/>
      <c r="N496" s="183"/>
      <c r="O496" s="183"/>
      <c r="P496" s="183"/>
    </row>
    <row r="497" spans="3:16">
      <c r="C497" s="183"/>
      <c r="D497" s="183"/>
      <c r="E497" s="183"/>
      <c r="F497" s="183"/>
      <c r="G497" s="183"/>
      <c r="H497" s="183"/>
      <c r="I497" s="183"/>
      <c r="J497" s="183"/>
      <c r="K497" s="183"/>
      <c r="L497" s="183"/>
      <c r="M497" s="183"/>
      <c r="N497" s="183"/>
      <c r="O497" s="183"/>
      <c r="P497" s="183"/>
    </row>
    <row r="498" spans="3:16">
      <c r="C498" s="183"/>
      <c r="D498" s="183"/>
      <c r="E498" s="183"/>
      <c r="F498" s="183"/>
      <c r="G498" s="183"/>
      <c r="H498" s="183"/>
      <c r="I498" s="183"/>
      <c r="J498" s="183"/>
      <c r="K498" s="183"/>
      <c r="L498" s="183"/>
      <c r="M498" s="183"/>
      <c r="N498" s="183"/>
      <c r="O498" s="183"/>
      <c r="P498" s="183"/>
    </row>
    <row r="499" spans="3:16">
      <c r="C499" s="183"/>
      <c r="D499" s="183"/>
      <c r="E499" s="183"/>
      <c r="F499" s="183"/>
      <c r="G499" s="183"/>
      <c r="H499" s="183"/>
      <c r="I499" s="183"/>
      <c r="J499" s="183"/>
      <c r="K499" s="183"/>
      <c r="L499" s="183"/>
      <c r="M499" s="183"/>
      <c r="N499" s="183"/>
      <c r="O499" s="183"/>
      <c r="P499" s="183"/>
    </row>
    <row r="500" spans="3:16">
      <c r="C500" s="183"/>
      <c r="D500" s="183"/>
      <c r="E500" s="183"/>
      <c r="F500" s="183"/>
      <c r="G500" s="183"/>
      <c r="H500" s="183"/>
      <c r="I500" s="183"/>
      <c r="J500" s="183"/>
      <c r="K500" s="183"/>
      <c r="L500" s="183"/>
      <c r="M500" s="183"/>
      <c r="N500" s="183"/>
      <c r="O500" s="183"/>
      <c r="P500" s="183"/>
    </row>
    <row r="501" spans="3:16">
      <c r="C501" s="183"/>
      <c r="D501" s="183"/>
      <c r="E501" s="183"/>
      <c r="F501" s="183"/>
      <c r="G501" s="183"/>
      <c r="H501" s="183"/>
      <c r="I501" s="183"/>
      <c r="J501" s="183"/>
      <c r="K501" s="183"/>
      <c r="L501" s="183"/>
      <c r="M501" s="183"/>
      <c r="N501" s="183"/>
      <c r="O501" s="183"/>
      <c r="P501" s="183"/>
    </row>
    <row r="502" spans="3:16">
      <c r="C502" s="183"/>
      <c r="D502" s="183"/>
      <c r="E502" s="183"/>
      <c r="F502" s="183"/>
      <c r="G502" s="183"/>
      <c r="H502" s="183"/>
      <c r="I502" s="183"/>
      <c r="J502" s="183"/>
      <c r="K502" s="183"/>
      <c r="L502" s="183"/>
      <c r="M502" s="183"/>
      <c r="N502" s="183"/>
      <c r="O502" s="183"/>
      <c r="P502" s="183"/>
    </row>
    <row r="503" spans="3:16">
      <c r="C503" s="183"/>
      <c r="D503" s="183"/>
      <c r="E503" s="183"/>
      <c r="F503" s="183"/>
      <c r="G503" s="183"/>
      <c r="H503" s="183"/>
      <c r="I503" s="183"/>
      <c r="J503" s="183"/>
      <c r="K503" s="183"/>
      <c r="L503" s="183"/>
      <c r="M503" s="183"/>
      <c r="N503" s="183"/>
      <c r="O503" s="183"/>
      <c r="P503" s="183"/>
    </row>
    <row r="504" spans="3:16">
      <c r="C504" s="183"/>
      <c r="D504" s="183"/>
      <c r="E504" s="183"/>
      <c r="F504" s="183"/>
      <c r="G504" s="183"/>
      <c r="H504" s="183"/>
      <c r="I504" s="183"/>
      <c r="J504" s="183"/>
      <c r="K504" s="183"/>
      <c r="L504" s="183"/>
      <c r="M504" s="183"/>
      <c r="N504" s="183"/>
      <c r="O504" s="183"/>
      <c r="P504" s="183"/>
    </row>
    <row r="505" spans="3:16">
      <c r="C505" s="183"/>
      <c r="D505" s="183"/>
      <c r="E505" s="183"/>
      <c r="F505" s="183"/>
      <c r="G505" s="183"/>
      <c r="H505" s="183"/>
      <c r="I505" s="183"/>
      <c r="J505" s="183"/>
      <c r="K505" s="183"/>
      <c r="L505" s="183"/>
      <c r="M505" s="183"/>
      <c r="N505" s="183"/>
      <c r="O505" s="183"/>
      <c r="P505" s="183"/>
    </row>
    <row r="506" spans="3:16">
      <c r="C506" s="183"/>
      <c r="D506" s="183"/>
      <c r="E506" s="183"/>
      <c r="F506" s="183"/>
      <c r="G506" s="183"/>
      <c r="H506" s="183"/>
      <c r="I506" s="183"/>
      <c r="J506" s="183"/>
      <c r="K506" s="183"/>
      <c r="L506" s="183"/>
      <c r="M506" s="183"/>
      <c r="N506" s="183"/>
      <c r="O506" s="183"/>
      <c r="P506" s="183"/>
    </row>
    <row r="507" spans="3:16">
      <c r="C507" s="183"/>
      <c r="D507" s="183"/>
      <c r="E507" s="183"/>
      <c r="F507" s="183"/>
      <c r="G507" s="183"/>
      <c r="H507" s="183"/>
      <c r="I507" s="183"/>
      <c r="J507" s="183"/>
      <c r="K507" s="183"/>
      <c r="L507" s="183"/>
      <c r="M507" s="183"/>
      <c r="N507" s="183"/>
      <c r="O507" s="183"/>
      <c r="P507" s="183"/>
    </row>
    <row r="508" spans="3:16">
      <c r="C508" s="183"/>
      <c r="D508" s="183"/>
      <c r="E508" s="183"/>
      <c r="F508" s="183"/>
      <c r="G508" s="183"/>
      <c r="H508" s="183"/>
      <c r="I508" s="183"/>
      <c r="J508" s="183"/>
      <c r="K508" s="183"/>
      <c r="L508" s="183"/>
      <c r="M508" s="183"/>
      <c r="N508" s="183"/>
      <c r="O508" s="183"/>
      <c r="P508" s="183"/>
    </row>
    <row r="509" spans="3:16">
      <c r="C509" s="183"/>
      <c r="D509" s="183"/>
      <c r="E509" s="183"/>
      <c r="F509" s="183"/>
      <c r="G509" s="183"/>
      <c r="H509" s="183"/>
      <c r="I509" s="183"/>
      <c r="J509" s="183"/>
      <c r="K509" s="183"/>
      <c r="L509" s="183"/>
      <c r="M509" s="183"/>
      <c r="N509" s="183"/>
      <c r="O509" s="183"/>
      <c r="P509" s="183"/>
    </row>
    <row r="510" spans="3:16">
      <c r="C510" s="183"/>
      <c r="D510" s="183"/>
      <c r="E510" s="183"/>
      <c r="F510" s="183"/>
      <c r="G510" s="183"/>
      <c r="H510" s="183"/>
      <c r="I510" s="183"/>
      <c r="J510" s="183"/>
      <c r="K510" s="183"/>
      <c r="L510" s="183"/>
      <c r="M510" s="183"/>
      <c r="N510" s="183"/>
      <c r="O510" s="183"/>
      <c r="P510" s="183"/>
    </row>
    <row r="511" spans="3:16">
      <c r="C511" s="183"/>
      <c r="D511" s="183"/>
      <c r="E511" s="183"/>
      <c r="F511" s="183"/>
      <c r="G511" s="183"/>
      <c r="H511" s="183"/>
      <c r="I511" s="183"/>
      <c r="J511" s="183"/>
      <c r="K511" s="183"/>
      <c r="L511" s="183"/>
      <c r="M511" s="183"/>
      <c r="N511" s="183"/>
      <c r="O511" s="183"/>
      <c r="P511" s="183"/>
    </row>
    <row r="512" spans="3:16">
      <c r="C512" s="183"/>
      <c r="D512" s="183"/>
      <c r="E512" s="183"/>
      <c r="F512" s="183"/>
      <c r="G512" s="183"/>
      <c r="H512" s="183"/>
      <c r="I512" s="183"/>
      <c r="J512" s="183"/>
      <c r="K512" s="183"/>
      <c r="L512" s="183"/>
      <c r="M512" s="183"/>
      <c r="N512" s="183"/>
      <c r="O512" s="183"/>
      <c r="P512" s="183"/>
    </row>
    <row r="513" spans="3:16">
      <c r="C513" s="183"/>
      <c r="D513" s="183"/>
      <c r="E513" s="183"/>
      <c r="F513" s="183"/>
      <c r="G513" s="183"/>
      <c r="H513" s="183"/>
      <c r="I513" s="183"/>
      <c r="J513" s="183"/>
      <c r="K513" s="183"/>
      <c r="L513" s="183"/>
      <c r="M513" s="183"/>
      <c r="N513" s="183"/>
      <c r="O513" s="183"/>
      <c r="P513" s="183"/>
    </row>
    <row r="514" spans="3:16">
      <c r="C514" s="183"/>
      <c r="D514" s="183"/>
      <c r="E514" s="183"/>
      <c r="F514" s="183"/>
      <c r="G514" s="183"/>
      <c r="H514" s="183"/>
      <c r="I514" s="183"/>
      <c r="J514" s="183"/>
      <c r="K514" s="183"/>
      <c r="L514" s="183"/>
      <c r="M514" s="183"/>
      <c r="N514" s="183"/>
      <c r="O514" s="183"/>
      <c r="P514" s="183"/>
    </row>
    <row r="515" spans="3:16">
      <c r="C515" s="183"/>
      <c r="D515" s="183"/>
      <c r="E515" s="183"/>
      <c r="F515" s="183"/>
      <c r="G515" s="183"/>
      <c r="H515" s="183"/>
      <c r="I515" s="183"/>
      <c r="J515" s="183"/>
      <c r="K515" s="183"/>
      <c r="L515" s="183"/>
      <c r="M515" s="183"/>
      <c r="N515" s="183"/>
      <c r="O515" s="183"/>
      <c r="P515" s="183"/>
    </row>
    <row r="516" spans="3:16">
      <c r="C516" s="183"/>
      <c r="D516" s="183"/>
      <c r="E516" s="183"/>
      <c r="F516" s="183"/>
      <c r="G516" s="183"/>
      <c r="H516" s="183"/>
      <c r="I516" s="183"/>
      <c r="J516" s="183"/>
      <c r="K516" s="183"/>
      <c r="L516" s="183"/>
      <c r="M516" s="183"/>
      <c r="N516" s="183"/>
      <c r="O516" s="183"/>
      <c r="P516" s="183"/>
    </row>
    <row r="517" spans="3:16">
      <c r="C517" s="183"/>
      <c r="D517" s="183"/>
      <c r="E517" s="183"/>
      <c r="F517" s="183"/>
      <c r="G517" s="183"/>
      <c r="H517" s="183"/>
      <c r="I517" s="183"/>
      <c r="J517" s="183"/>
      <c r="K517" s="183"/>
      <c r="L517" s="183"/>
      <c r="M517" s="183"/>
      <c r="N517" s="183"/>
      <c r="O517" s="183"/>
      <c r="P517" s="183"/>
    </row>
    <row r="518" spans="3:16">
      <c r="C518" s="183"/>
      <c r="D518" s="183"/>
      <c r="E518" s="183"/>
      <c r="F518" s="183"/>
      <c r="G518" s="183"/>
      <c r="H518" s="183"/>
      <c r="I518" s="183"/>
      <c r="J518" s="183"/>
      <c r="K518" s="183"/>
      <c r="L518" s="183"/>
      <c r="M518" s="183"/>
      <c r="N518" s="183"/>
      <c r="O518" s="183"/>
      <c r="P518" s="183"/>
    </row>
    <row r="519" spans="3:16">
      <c r="C519" s="183"/>
      <c r="D519" s="183"/>
      <c r="E519" s="183"/>
      <c r="F519" s="183"/>
      <c r="G519" s="183"/>
      <c r="H519" s="183"/>
      <c r="I519" s="183"/>
      <c r="J519" s="183"/>
      <c r="K519" s="183"/>
      <c r="L519" s="183"/>
      <c r="M519" s="183"/>
      <c r="N519" s="183"/>
      <c r="O519" s="183"/>
      <c r="P519" s="183"/>
    </row>
    <row r="520" spans="3:16">
      <c r="C520" s="183"/>
      <c r="D520" s="183"/>
      <c r="E520" s="183"/>
      <c r="F520" s="183"/>
      <c r="G520" s="183"/>
      <c r="H520" s="183"/>
      <c r="I520" s="183"/>
      <c r="J520" s="183"/>
      <c r="K520" s="183"/>
      <c r="L520" s="183"/>
      <c r="M520" s="183"/>
      <c r="N520" s="183"/>
      <c r="O520" s="183"/>
      <c r="P520" s="183"/>
    </row>
    <row r="521" spans="3:16">
      <c r="C521" s="183"/>
      <c r="D521" s="183"/>
      <c r="E521" s="183"/>
      <c r="F521" s="183"/>
      <c r="G521" s="183"/>
      <c r="H521" s="183"/>
      <c r="I521" s="183"/>
      <c r="J521" s="183"/>
      <c r="K521" s="183"/>
      <c r="L521" s="183"/>
      <c r="M521" s="183"/>
      <c r="N521" s="183"/>
      <c r="O521" s="183"/>
      <c r="P521" s="183"/>
    </row>
    <row r="522" spans="3:16">
      <c r="C522" s="183"/>
      <c r="D522" s="183"/>
      <c r="E522" s="183"/>
      <c r="F522" s="183"/>
      <c r="G522" s="183"/>
      <c r="H522" s="183"/>
      <c r="I522" s="183"/>
      <c r="J522" s="183"/>
      <c r="K522" s="183"/>
      <c r="L522" s="183"/>
      <c r="M522" s="183"/>
      <c r="N522" s="183"/>
      <c r="O522" s="183"/>
      <c r="P522" s="183"/>
    </row>
    <row r="523" spans="3:16">
      <c r="C523" s="183"/>
      <c r="D523" s="183"/>
      <c r="E523" s="183"/>
      <c r="F523" s="183"/>
      <c r="G523" s="183"/>
      <c r="H523" s="183"/>
      <c r="I523" s="183"/>
      <c r="J523" s="183"/>
      <c r="K523" s="183"/>
      <c r="L523" s="183"/>
      <c r="M523" s="183"/>
      <c r="N523" s="183"/>
      <c r="O523" s="183"/>
      <c r="P523" s="183"/>
    </row>
    <row r="524" spans="3:16">
      <c r="C524" s="183"/>
      <c r="D524" s="183"/>
      <c r="E524" s="183"/>
      <c r="F524" s="183"/>
      <c r="G524" s="183"/>
      <c r="H524" s="183"/>
      <c r="I524" s="183"/>
      <c r="J524" s="183"/>
      <c r="K524" s="183"/>
      <c r="L524" s="183"/>
      <c r="M524" s="183"/>
      <c r="N524" s="183"/>
      <c r="O524" s="183"/>
      <c r="P524" s="183"/>
    </row>
    <row r="525" spans="3:16">
      <c r="C525" s="183"/>
      <c r="D525" s="183"/>
      <c r="E525" s="183"/>
      <c r="F525" s="183"/>
      <c r="G525" s="183"/>
      <c r="H525" s="183"/>
      <c r="I525" s="183"/>
      <c r="J525" s="183"/>
      <c r="K525" s="183"/>
      <c r="L525" s="183"/>
      <c r="M525" s="183"/>
      <c r="N525" s="183"/>
      <c r="O525" s="183"/>
      <c r="P525" s="183"/>
    </row>
    <row r="526" spans="3:16">
      <c r="C526" s="183"/>
      <c r="D526" s="183"/>
      <c r="E526" s="183"/>
      <c r="F526" s="183"/>
      <c r="G526" s="183"/>
      <c r="H526" s="183"/>
      <c r="I526" s="183"/>
      <c r="J526" s="183"/>
      <c r="K526" s="183"/>
      <c r="L526" s="183"/>
      <c r="M526" s="183"/>
      <c r="N526" s="183"/>
      <c r="O526" s="183"/>
      <c r="P526" s="183"/>
    </row>
    <row r="527" spans="3:16">
      <c r="C527" s="183"/>
      <c r="D527" s="183"/>
      <c r="E527" s="183"/>
      <c r="F527" s="183"/>
      <c r="G527" s="183"/>
      <c r="H527" s="183"/>
      <c r="I527" s="183"/>
      <c r="J527" s="183"/>
      <c r="K527" s="183"/>
      <c r="L527" s="183"/>
      <c r="M527" s="183"/>
      <c r="N527" s="183"/>
      <c r="O527" s="183"/>
      <c r="P527" s="183"/>
    </row>
    <row r="528" spans="3:16">
      <c r="C528" s="183"/>
      <c r="D528" s="183"/>
      <c r="E528" s="183"/>
      <c r="F528" s="183"/>
      <c r="G528" s="183"/>
      <c r="H528" s="183"/>
      <c r="I528" s="183"/>
      <c r="J528" s="183"/>
      <c r="K528" s="183"/>
      <c r="L528" s="183"/>
      <c r="M528" s="183"/>
      <c r="N528" s="183"/>
      <c r="O528" s="183"/>
      <c r="P528" s="183"/>
    </row>
    <row r="529" spans="3:16">
      <c r="C529" s="183"/>
      <c r="D529" s="183"/>
      <c r="E529" s="183"/>
      <c r="F529" s="183"/>
      <c r="G529" s="183"/>
      <c r="H529" s="183"/>
      <c r="I529" s="183"/>
      <c r="J529" s="183"/>
      <c r="K529" s="183"/>
      <c r="L529" s="183"/>
      <c r="M529" s="183"/>
      <c r="N529" s="183"/>
      <c r="O529" s="183"/>
      <c r="P529" s="183"/>
    </row>
    <row r="530" spans="3:16">
      <c r="C530" s="183"/>
      <c r="D530" s="183"/>
      <c r="E530" s="183"/>
      <c r="F530" s="183"/>
      <c r="G530" s="183"/>
      <c r="H530" s="183"/>
      <c r="I530" s="183"/>
      <c r="J530" s="183"/>
      <c r="K530" s="183"/>
      <c r="L530" s="183"/>
      <c r="M530" s="183"/>
      <c r="N530" s="183"/>
      <c r="O530" s="183"/>
      <c r="P530" s="183"/>
    </row>
    <row r="531" spans="3:16">
      <c r="C531" s="183"/>
      <c r="D531" s="183"/>
      <c r="E531" s="183"/>
      <c r="F531" s="183"/>
      <c r="G531" s="183"/>
      <c r="H531" s="183"/>
      <c r="I531" s="183"/>
      <c r="J531" s="183"/>
      <c r="K531" s="183"/>
      <c r="L531" s="183"/>
      <c r="M531" s="183"/>
      <c r="N531" s="183"/>
      <c r="O531" s="183"/>
      <c r="P531" s="183"/>
    </row>
    <row r="532" spans="3:16">
      <c r="C532" s="183"/>
      <c r="D532" s="183"/>
      <c r="E532" s="183"/>
      <c r="F532" s="183"/>
      <c r="G532" s="183"/>
      <c r="H532" s="183"/>
      <c r="I532" s="183"/>
      <c r="J532" s="183"/>
      <c r="K532" s="183"/>
      <c r="L532" s="183"/>
      <c r="M532" s="183"/>
      <c r="N532" s="183"/>
      <c r="O532" s="183"/>
      <c r="P532" s="183"/>
    </row>
    <row r="533" spans="3:16">
      <c r="C533" s="183"/>
      <c r="D533" s="183"/>
      <c r="E533" s="183"/>
      <c r="F533" s="183"/>
      <c r="G533" s="183"/>
      <c r="H533" s="183"/>
      <c r="I533" s="183"/>
      <c r="J533" s="183"/>
      <c r="K533" s="183"/>
      <c r="L533" s="183"/>
      <c r="M533" s="183"/>
      <c r="N533" s="183"/>
      <c r="O533" s="183"/>
      <c r="P533" s="183"/>
    </row>
    <row r="534" spans="3:16">
      <c r="C534" s="183"/>
      <c r="D534" s="183"/>
      <c r="E534" s="183"/>
      <c r="F534" s="183"/>
      <c r="G534" s="183"/>
      <c r="H534" s="183"/>
      <c r="I534" s="183"/>
      <c r="J534" s="183"/>
      <c r="K534" s="183"/>
      <c r="L534" s="183"/>
      <c r="M534" s="183"/>
      <c r="N534" s="183"/>
      <c r="O534" s="183"/>
      <c r="P534" s="183"/>
    </row>
    <row r="535" spans="3:16">
      <c r="C535" s="183"/>
      <c r="D535" s="183"/>
      <c r="E535" s="183"/>
      <c r="F535" s="183"/>
      <c r="G535" s="183"/>
      <c r="H535" s="183"/>
      <c r="I535" s="183"/>
      <c r="J535" s="183"/>
      <c r="K535" s="183"/>
      <c r="L535" s="183"/>
      <c r="M535" s="183"/>
      <c r="N535" s="183"/>
      <c r="O535" s="183"/>
      <c r="P535" s="183"/>
    </row>
    <row r="536" spans="3:16">
      <c r="C536" s="183"/>
      <c r="D536" s="183"/>
      <c r="E536" s="183"/>
      <c r="F536" s="183"/>
      <c r="G536" s="183"/>
      <c r="H536" s="183"/>
      <c r="I536" s="183"/>
      <c r="J536" s="183"/>
      <c r="K536" s="183"/>
      <c r="L536" s="183"/>
      <c r="M536" s="183"/>
      <c r="N536" s="183"/>
      <c r="O536" s="183"/>
      <c r="P536" s="183"/>
    </row>
    <row r="537" spans="3:16">
      <c r="C537" s="183"/>
      <c r="D537" s="183"/>
      <c r="E537" s="183"/>
      <c r="F537" s="183"/>
      <c r="G537" s="183"/>
      <c r="H537" s="183"/>
      <c r="I537" s="183"/>
      <c r="J537" s="183"/>
      <c r="K537" s="183"/>
      <c r="L537" s="183"/>
      <c r="M537" s="183"/>
      <c r="N537" s="183"/>
      <c r="O537" s="183"/>
      <c r="P537" s="183"/>
    </row>
    <row r="538" spans="3:16">
      <c r="C538" s="183"/>
      <c r="D538" s="183"/>
      <c r="E538" s="183"/>
      <c r="F538" s="183"/>
      <c r="G538" s="183"/>
      <c r="H538" s="183"/>
      <c r="I538" s="183"/>
      <c r="J538" s="183"/>
      <c r="K538" s="183"/>
      <c r="L538" s="183"/>
      <c r="M538" s="183"/>
      <c r="N538" s="183"/>
      <c r="O538" s="183"/>
      <c r="P538" s="183"/>
    </row>
    <row r="539" spans="3:16">
      <c r="C539" s="183"/>
      <c r="D539" s="183"/>
      <c r="E539" s="183"/>
      <c r="F539" s="183"/>
      <c r="G539" s="183"/>
      <c r="H539" s="183"/>
      <c r="I539" s="183"/>
      <c r="J539" s="183"/>
      <c r="K539" s="183"/>
      <c r="L539" s="183"/>
      <c r="M539" s="183"/>
      <c r="N539" s="183"/>
      <c r="O539" s="183"/>
      <c r="P539" s="183"/>
    </row>
    <row r="540" spans="3:16">
      <c r="C540" s="183"/>
      <c r="D540" s="183"/>
      <c r="E540" s="183"/>
      <c r="F540" s="183"/>
      <c r="G540" s="183"/>
      <c r="H540" s="183"/>
      <c r="I540" s="183"/>
      <c r="J540" s="183"/>
      <c r="K540" s="183"/>
      <c r="L540" s="183"/>
      <c r="M540" s="183"/>
      <c r="N540" s="183"/>
      <c r="O540" s="183"/>
      <c r="P540" s="183"/>
    </row>
    <row r="541" spans="3:16">
      <c r="C541" s="183"/>
      <c r="D541" s="183"/>
      <c r="E541" s="183"/>
      <c r="F541" s="183"/>
      <c r="G541" s="183"/>
      <c r="H541" s="183"/>
      <c r="I541" s="183"/>
      <c r="J541" s="183"/>
      <c r="K541" s="183"/>
      <c r="L541" s="183"/>
      <c r="M541" s="183"/>
      <c r="N541" s="183"/>
      <c r="O541" s="183"/>
      <c r="P541" s="183"/>
    </row>
    <row r="542" spans="3:16">
      <c r="C542" s="183"/>
      <c r="D542" s="183"/>
      <c r="E542" s="183"/>
      <c r="F542" s="183"/>
      <c r="G542" s="183"/>
      <c r="H542" s="183"/>
      <c r="I542" s="183"/>
      <c r="J542" s="183"/>
      <c r="K542" s="183"/>
      <c r="L542" s="183"/>
      <c r="M542" s="183"/>
      <c r="N542" s="183"/>
      <c r="O542" s="183"/>
      <c r="P542" s="183"/>
    </row>
    <row r="543" spans="3:16">
      <c r="C543" s="183"/>
      <c r="D543" s="183"/>
      <c r="E543" s="183"/>
      <c r="F543" s="183"/>
      <c r="G543" s="183"/>
      <c r="H543" s="183"/>
      <c r="I543" s="183"/>
      <c r="J543" s="183"/>
      <c r="K543" s="183"/>
      <c r="L543" s="183"/>
      <c r="M543" s="183"/>
      <c r="N543" s="183"/>
      <c r="O543" s="183"/>
      <c r="P543" s="183"/>
    </row>
    <row r="544" spans="3:16">
      <c r="C544" s="183"/>
      <c r="D544" s="183"/>
      <c r="E544" s="183"/>
      <c r="F544" s="183"/>
      <c r="G544" s="183"/>
      <c r="H544" s="183"/>
      <c r="I544" s="183"/>
      <c r="J544" s="183"/>
      <c r="K544" s="183"/>
      <c r="L544" s="183"/>
      <c r="M544" s="183"/>
      <c r="N544" s="183"/>
      <c r="O544" s="183"/>
      <c r="P544" s="183"/>
    </row>
    <row r="545" spans="3:16">
      <c r="C545" s="183"/>
      <c r="D545" s="183"/>
      <c r="E545" s="183"/>
      <c r="F545" s="183"/>
      <c r="G545" s="183"/>
      <c r="H545" s="183"/>
      <c r="I545" s="183"/>
      <c r="J545" s="183"/>
      <c r="K545" s="183"/>
      <c r="L545" s="183"/>
      <c r="M545" s="183"/>
      <c r="N545" s="183"/>
      <c r="O545" s="183"/>
      <c r="P545" s="183"/>
    </row>
    <row r="546" spans="3:16">
      <c r="C546" s="183"/>
      <c r="D546" s="183"/>
      <c r="E546" s="183"/>
      <c r="F546" s="183"/>
      <c r="G546" s="183"/>
      <c r="H546" s="183"/>
      <c r="I546" s="183"/>
      <c r="J546" s="183"/>
      <c r="K546" s="183"/>
      <c r="L546" s="183"/>
      <c r="M546" s="183"/>
      <c r="N546" s="183"/>
      <c r="O546" s="183"/>
      <c r="P546" s="183"/>
    </row>
    <row r="547" spans="3:16">
      <c r="C547" s="183"/>
      <c r="D547" s="183"/>
      <c r="E547" s="183"/>
      <c r="F547" s="183"/>
      <c r="G547" s="183"/>
      <c r="H547" s="183"/>
      <c r="I547" s="183"/>
      <c r="J547" s="183"/>
      <c r="K547" s="183"/>
      <c r="L547" s="183"/>
      <c r="M547" s="183"/>
      <c r="N547" s="183"/>
      <c r="O547" s="183"/>
      <c r="P547" s="183"/>
    </row>
    <row r="548" spans="3:16">
      <c r="C548" s="183"/>
      <c r="D548" s="183"/>
      <c r="E548" s="183"/>
      <c r="F548" s="183"/>
      <c r="G548" s="183"/>
      <c r="H548" s="183"/>
      <c r="I548" s="183"/>
      <c r="J548" s="183"/>
      <c r="K548" s="183"/>
      <c r="L548" s="183"/>
      <c r="M548" s="183"/>
      <c r="N548" s="183"/>
      <c r="O548" s="183"/>
      <c r="P548" s="183"/>
    </row>
    <row r="549" spans="3:16">
      <c r="C549" s="183"/>
      <c r="D549" s="183"/>
      <c r="E549" s="183"/>
      <c r="F549" s="183"/>
      <c r="G549" s="183"/>
      <c r="H549" s="183"/>
      <c r="I549" s="183"/>
      <c r="J549" s="183"/>
      <c r="K549" s="183"/>
      <c r="L549" s="183"/>
      <c r="M549" s="183"/>
      <c r="N549" s="183"/>
      <c r="O549" s="183"/>
      <c r="P549" s="183"/>
    </row>
    <row r="550" spans="3:16">
      <c r="C550" s="183"/>
      <c r="D550" s="183"/>
      <c r="E550" s="183"/>
      <c r="F550" s="183"/>
      <c r="G550" s="183"/>
      <c r="H550" s="183"/>
      <c r="I550" s="183"/>
      <c r="J550" s="183"/>
      <c r="K550" s="183"/>
      <c r="L550" s="183"/>
      <c r="M550" s="183"/>
      <c r="N550" s="183"/>
      <c r="O550" s="183"/>
      <c r="P550" s="183"/>
    </row>
    <row r="551" spans="3:16">
      <c r="C551" s="183"/>
      <c r="D551" s="183"/>
      <c r="E551" s="183"/>
      <c r="F551" s="183"/>
      <c r="G551" s="183"/>
      <c r="H551" s="183"/>
      <c r="I551" s="183"/>
      <c r="J551" s="183"/>
      <c r="K551" s="183"/>
      <c r="L551" s="183"/>
      <c r="M551" s="183"/>
      <c r="N551" s="183"/>
      <c r="O551" s="183"/>
      <c r="P551" s="183"/>
    </row>
    <row r="552" spans="3:16">
      <c r="C552" s="183"/>
      <c r="D552" s="183"/>
      <c r="E552" s="183"/>
      <c r="F552" s="183"/>
      <c r="G552" s="183"/>
      <c r="H552" s="183"/>
      <c r="I552" s="183"/>
      <c r="J552" s="183"/>
      <c r="K552" s="183"/>
      <c r="L552" s="183"/>
      <c r="M552" s="183"/>
      <c r="N552" s="183"/>
      <c r="O552" s="183"/>
      <c r="P552" s="183"/>
    </row>
    <row r="553" spans="3:16">
      <c r="C553" s="183"/>
      <c r="D553" s="183"/>
      <c r="E553" s="183"/>
      <c r="F553" s="183"/>
      <c r="G553" s="183"/>
      <c r="H553" s="183"/>
      <c r="I553" s="183"/>
      <c r="J553" s="183"/>
      <c r="K553" s="183"/>
      <c r="L553" s="183"/>
      <c r="M553" s="183"/>
      <c r="N553" s="183"/>
      <c r="O553" s="183"/>
      <c r="P553" s="183"/>
    </row>
    <row r="554" spans="3:16">
      <c r="C554" s="183"/>
      <c r="D554" s="183"/>
      <c r="E554" s="183"/>
      <c r="F554" s="183"/>
      <c r="G554" s="183"/>
      <c r="H554" s="183"/>
      <c r="I554" s="183"/>
      <c r="J554" s="183"/>
      <c r="K554" s="183"/>
      <c r="L554" s="183"/>
      <c r="M554" s="183"/>
      <c r="N554" s="183"/>
      <c r="O554" s="183"/>
      <c r="P554" s="183"/>
    </row>
    <row r="555" spans="3:16">
      <c r="C555" s="183"/>
      <c r="D555" s="183"/>
      <c r="E555" s="183"/>
      <c r="F555" s="183"/>
      <c r="G555" s="183"/>
      <c r="H555" s="183"/>
      <c r="I555" s="183"/>
      <c r="J555" s="183"/>
      <c r="K555" s="183"/>
      <c r="L555" s="183"/>
      <c r="M555" s="183"/>
      <c r="N555" s="183"/>
      <c r="O555" s="183"/>
      <c r="P555" s="183"/>
    </row>
    <row r="556" spans="3:16">
      <c r="C556" s="183"/>
      <c r="D556" s="183"/>
      <c r="E556" s="183"/>
      <c r="F556" s="183"/>
      <c r="G556" s="183"/>
      <c r="H556" s="183"/>
      <c r="I556" s="183"/>
      <c r="J556" s="183"/>
      <c r="K556" s="183"/>
      <c r="L556" s="183"/>
      <c r="M556" s="183"/>
      <c r="N556" s="183"/>
      <c r="O556" s="183"/>
      <c r="P556" s="183"/>
    </row>
    <row r="557" spans="3:16">
      <c r="C557" s="183"/>
      <c r="D557" s="183"/>
      <c r="E557" s="183"/>
      <c r="F557" s="183"/>
      <c r="G557" s="183"/>
      <c r="H557" s="183"/>
      <c r="I557" s="183"/>
      <c r="J557" s="183"/>
      <c r="K557" s="183"/>
      <c r="L557" s="183"/>
      <c r="M557" s="183"/>
      <c r="N557" s="183"/>
      <c r="O557" s="183"/>
      <c r="P557" s="183"/>
    </row>
    <row r="558" spans="3:16">
      <c r="C558" s="183"/>
      <c r="D558" s="183"/>
      <c r="E558" s="183"/>
      <c r="F558" s="183"/>
      <c r="G558" s="183"/>
      <c r="H558" s="183"/>
      <c r="I558" s="183"/>
      <c r="J558" s="183"/>
      <c r="K558" s="183"/>
      <c r="L558" s="183"/>
      <c r="M558" s="183"/>
      <c r="N558" s="183"/>
      <c r="O558" s="183"/>
      <c r="P558" s="183"/>
    </row>
    <row r="559" spans="3:16">
      <c r="C559" s="183"/>
      <c r="D559" s="183"/>
      <c r="E559" s="183"/>
      <c r="F559" s="183"/>
      <c r="G559" s="183"/>
      <c r="H559" s="183"/>
      <c r="I559" s="183"/>
      <c r="J559" s="183"/>
      <c r="K559" s="183"/>
      <c r="L559" s="183"/>
      <c r="M559" s="183"/>
      <c r="N559" s="183"/>
      <c r="O559" s="183"/>
      <c r="P559" s="183"/>
    </row>
    <row r="560" spans="3:16">
      <c r="C560" s="183"/>
      <c r="D560" s="183"/>
      <c r="E560" s="183"/>
      <c r="F560" s="183"/>
      <c r="G560" s="183"/>
      <c r="H560" s="183"/>
      <c r="I560" s="183"/>
      <c r="J560" s="183"/>
      <c r="K560" s="183"/>
      <c r="L560" s="183"/>
      <c r="M560" s="183"/>
      <c r="N560" s="183"/>
      <c r="O560" s="183"/>
      <c r="P560" s="183"/>
    </row>
    <row r="561" spans="3:16">
      <c r="C561" s="183"/>
      <c r="D561" s="183"/>
      <c r="E561" s="183"/>
      <c r="F561" s="183"/>
      <c r="G561" s="183"/>
      <c r="H561" s="183"/>
      <c r="I561" s="183"/>
      <c r="J561" s="183"/>
      <c r="K561" s="183"/>
      <c r="L561" s="183"/>
      <c r="M561" s="183"/>
      <c r="N561" s="183"/>
      <c r="O561" s="183"/>
      <c r="P561" s="183"/>
    </row>
    <row r="562" spans="3:16">
      <c r="C562" s="183"/>
      <c r="D562" s="183"/>
      <c r="E562" s="183"/>
      <c r="F562" s="183"/>
      <c r="G562" s="183"/>
      <c r="H562" s="183"/>
      <c r="I562" s="183"/>
      <c r="J562" s="183"/>
      <c r="K562" s="183"/>
      <c r="L562" s="183"/>
      <c r="M562" s="183"/>
      <c r="N562" s="183"/>
      <c r="O562" s="183"/>
      <c r="P562" s="183"/>
    </row>
    <row r="563" spans="3:16">
      <c r="C563" s="183"/>
      <c r="D563" s="183"/>
      <c r="E563" s="183"/>
      <c r="F563" s="183"/>
      <c r="G563" s="183"/>
      <c r="H563" s="183"/>
      <c r="I563" s="183"/>
      <c r="J563" s="183"/>
      <c r="K563" s="183"/>
      <c r="L563" s="183"/>
      <c r="M563" s="183"/>
      <c r="N563" s="183"/>
      <c r="O563" s="183"/>
      <c r="P563" s="183"/>
    </row>
    <row r="564" spans="3:16">
      <c r="C564" s="183"/>
      <c r="D564" s="183"/>
      <c r="E564" s="183"/>
      <c r="F564" s="183"/>
      <c r="G564" s="183"/>
      <c r="H564" s="183"/>
      <c r="I564" s="183"/>
      <c r="J564" s="183"/>
      <c r="K564" s="183"/>
      <c r="L564" s="183"/>
      <c r="M564" s="183"/>
      <c r="N564" s="183"/>
      <c r="O564" s="183"/>
      <c r="P564" s="183"/>
    </row>
    <row r="565" spans="3:16">
      <c r="C565" s="183"/>
      <c r="D565" s="183"/>
      <c r="E565" s="183"/>
      <c r="F565" s="183"/>
      <c r="G565" s="183"/>
      <c r="H565" s="183"/>
      <c r="I565" s="183"/>
      <c r="J565" s="183"/>
      <c r="K565" s="183"/>
      <c r="L565" s="183"/>
      <c r="M565" s="183"/>
      <c r="N565" s="183"/>
      <c r="O565" s="183"/>
      <c r="P565" s="183"/>
    </row>
    <row r="566" spans="3:16">
      <c r="C566" s="183"/>
      <c r="D566" s="183"/>
      <c r="E566" s="183"/>
      <c r="F566" s="183"/>
      <c r="G566" s="183"/>
      <c r="H566" s="183"/>
      <c r="I566" s="183"/>
      <c r="J566" s="183"/>
      <c r="K566" s="183"/>
      <c r="L566" s="183"/>
      <c r="M566" s="183"/>
      <c r="N566" s="183"/>
      <c r="O566" s="183"/>
      <c r="P566" s="183"/>
    </row>
    <row r="567" spans="3:16">
      <c r="C567" s="183"/>
      <c r="D567" s="183"/>
      <c r="E567" s="183"/>
      <c r="F567" s="183"/>
      <c r="G567" s="183"/>
      <c r="H567" s="183"/>
      <c r="I567" s="183"/>
      <c r="J567" s="183"/>
      <c r="K567" s="183"/>
      <c r="L567" s="183"/>
      <c r="M567" s="183"/>
      <c r="N567" s="183"/>
      <c r="O567" s="183"/>
      <c r="P567" s="183"/>
    </row>
    <row r="568" spans="3:16">
      <c r="C568" s="183"/>
      <c r="D568" s="183"/>
      <c r="E568" s="183"/>
      <c r="F568" s="183"/>
      <c r="G568" s="183"/>
      <c r="H568" s="183"/>
      <c r="I568" s="183"/>
      <c r="J568" s="183"/>
      <c r="K568" s="183"/>
      <c r="L568" s="183"/>
      <c r="M568" s="183"/>
      <c r="N568" s="183"/>
      <c r="O568" s="183"/>
      <c r="P568" s="183"/>
    </row>
    <row r="569" spans="3:16">
      <c r="C569" s="183"/>
      <c r="D569" s="183"/>
      <c r="E569" s="183"/>
      <c r="F569" s="183"/>
      <c r="G569" s="183"/>
      <c r="H569" s="183"/>
      <c r="I569" s="183"/>
      <c r="J569" s="183"/>
      <c r="K569" s="183"/>
      <c r="L569" s="183"/>
      <c r="M569" s="183"/>
      <c r="N569" s="183"/>
      <c r="O569" s="183"/>
      <c r="P569" s="183"/>
    </row>
    <row r="570" spans="3:16">
      <c r="C570" s="183"/>
      <c r="D570" s="183"/>
      <c r="E570" s="183"/>
      <c r="F570" s="183"/>
      <c r="G570" s="183"/>
      <c r="H570" s="183"/>
      <c r="I570" s="183"/>
      <c r="J570" s="183"/>
      <c r="K570" s="183"/>
      <c r="L570" s="183"/>
      <c r="M570" s="183"/>
      <c r="N570" s="183"/>
      <c r="O570" s="183"/>
      <c r="P570" s="183"/>
    </row>
    <row r="571" spans="3:16">
      <c r="C571" s="183"/>
      <c r="D571" s="183"/>
      <c r="E571" s="183"/>
      <c r="F571" s="183"/>
      <c r="G571" s="183"/>
      <c r="H571" s="183"/>
      <c r="I571" s="183"/>
      <c r="J571" s="183"/>
      <c r="K571" s="183"/>
      <c r="L571" s="183"/>
      <c r="M571" s="183"/>
      <c r="N571" s="183"/>
      <c r="O571" s="183"/>
      <c r="P571" s="183"/>
    </row>
    <row r="572" spans="3:16">
      <c r="C572" s="183"/>
      <c r="D572" s="183"/>
      <c r="E572" s="183"/>
      <c r="F572" s="183"/>
      <c r="G572" s="183"/>
      <c r="H572" s="183"/>
      <c r="I572" s="183"/>
      <c r="J572" s="183"/>
      <c r="K572" s="183"/>
      <c r="L572" s="183"/>
      <c r="M572" s="183"/>
      <c r="N572" s="183"/>
      <c r="O572" s="183"/>
      <c r="P572" s="183"/>
    </row>
    <row r="573" spans="3:16">
      <c r="C573" s="183"/>
      <c r="D573" s="183"/>
      <c r="E573" s="183"/>
      <c r="F573" s="183"/>
      <c r="G573" s="183"/>
      <c r="H573" s="183"/>
      <c r="I573" s="183"/>
      <c r="J573" s="183"/>
      <c r="K573" s="183"/>
      <c r="L573" s="183"/>
      <c r="M573" s="183"/>
      <c r="N573" s="183"/>
      <c r="O573" s="183"/>
      <c r="P573" s="183"/>
    </row>
    <row r="574" spans="3:16">
      <c r="C574" s="183"/>
      <c r="D574" s="183"/>
      <c r="E574" s="183"/>
      <c r="F574" s="183"/>
      <c r="G574" s="183"/>
      <c r="H574" s="183"/>
      <c r="I574" s="183"/>
      <c r="J574" s="183"/>
      <c r="K574" s="183"/>
      <c r="L574" s="183"/>
      <c r="M574" s="183"/>
      <c r="N574" s="183"/>
      <c r="O574" s="183"/>
      <c r="P574" s="183"/>
    </row>
    <row r="575" spans="3:16">
      <c r="C575" s="183"/>
      <c r="D575" s="183"/>
      <c r="E575" s="183"/>
      <c r="F575" s="183"/>
      <c r="G575" s="183"/>
      <c r="H575" s="183"/>
      <c r="I575" s="183"/>
      <c r="J575" s="183"/>
      <c r="K575" s="183"/>
      <c r="L575" s="183"/>
      <c r="M575" s="183"/>
      <c r="N575" s="183"/>
      <c r="O575" s="183"/>
      <c r="P575" s="183"/>
    </row>
    <row r="576" spans="3:16">
      <c r="C576" s="183"/>
      <c r="D576" s="183"/>
      <c r="E576" s="183"/>
      <c r="F576" s="183"/>
      <c r="G576" s="183"/>
      <c r="H576" s="183"/>
      <c r="I576" s="183"/>
      <c r="J576" s="183"/>
      <c r="K576" s="183"/>
      <c r="L576" s="183"/>
      <c r="M576" s="183"/>
      <c r="N576" s="183"/>
      <c r="O576" s="183"/>
      <c r="P576" s="183"/>
    </row>
    <row r="577" spans="3:16">
      <c r="C577" s="183"/>
      <c r="D577" s="183"/>
      <c r="E577" s="183"/>
      <c r="F577" s="183"/>
      <c r="G577" s="183"/>
      <c r="H577" s="183"/>
      <c r="I577" s="183"/>
      <c r="J577" s="183"/>
      <c r="K577" s="183"/>
      <c r="L577" s="183"/>
      <c r="M577" s="183"/>
      <c r="N577" s="183"/>
      <c r="O577" s="183"/>
      <c r="P577" s="183"/>
    </row>
    <row r="578" spans="3:16">
      <c r="C578" s="183"/>
      <c r="D578" s="183"/>
      <c r="E578" s="183"/>
      <c r="F578" s="183"/>
      <c r="G578" s="183"/>
      <c r="H578" s="183"/>
      <c r="I578" s="183"/>
      <c r="J578" s="183"/>
      <c r="K578" s="183"/>
      <c r="L578" s="183"/>
      <c r="M578" s="183"/>
      <c r="N578" s="183"/>
      <c r="O578" s="183"/>
      <c r="P578" s="183"/>
    </row>
    <row r="579" spans="3:16">
      <c r="C579" s="183"/>
      <c r="D579" s="183"/>
      <c r="E579" s="183"/>
      <c r="F579" s="183"/>
      <c r="G579" s="183"/>
      <c r="H579" s="183"/>
      <c r="I579" s="183"/>
      <c r="J579" s="183"/>
      <c r="K579" s="183"/>
      <c r="L579" s="183"/>
      <c r="M579" s="183"/>
      <c r="N579" s="183"/>
      <c r="O579" s="183"/>
      <c r="P579" s="183"/>
    </row>
    <row r="580" spans="3:16">
      <c r="C580" s="183"/>
      <c r="D580" s="183"/>
      <c r="E580" s="183"/>
      <c r="F580" s="183"/>
      <c r="G580" s="183"/>
      <c r="H580" s="183"/>
      <c r="I580" s="183"/>
      <c r="J580" s="183"/>
      <c r="K580" s="183"/>
      <c r="L580" s="183"/>
      <c r="M580" s="183"/>
      <c r="N580" s="183"/>
      <c r="O580" s="183"/>
      <c r="P580" s="183"/>
    </row>
    <row r="581" spans="3:16">
      <c r="C581" s="183"/>
      <c r="D581" s="183"/>
      <c r="E581" s="183"/>
      <c r="F581" s="183"/>
      <c r="G581" s="183"/>
      <c r="H581" s="183"/>
      <c r="I581" s="183"/>
      <c r="J581" s="183"/>
      <c r="K581" s="183"/>
      <c r="L581" s="183"/>
      <c r="M581" s="183"/>
      <c r="N581" s="183"/>
      <c r="O581" s="183"/>
      <c r="P581" s="183"/>
    </row>
    <row r="582" spans="3:16">
      <c r="C582" s="183"/>
      <c r="D582" s="183"/>
      <c r="E582" s="183"/>
      <c r="F582" s="183"/>
      <c r="G582" s="183"/>
      <c r="H582" s="183"/>
      <c r="I582" s="183"/>
      <c r="J582" s="183"/>
      <c r="K582" s="183"/>
      <c r="L582" s="183"/>
      <c r="M582" s="183"/>
      <c r="N582" s="183"/>
      <c r="O582" s="183"/>
      <c r="P582" s="183"/>
    </row>
    <row r="583" spans="3:16">
      <c r="C583" s="183"/>
      <c r="D583" s="183"/>
      <c r="E583" s="183"/>
      <c r="F583" s="183"/>
      <c r="G583" s="183"/>
      <c r="H583" s="183"/>
      <c r="I583" s="183"/>
      <c r="J583" s="183"/>
      <c r="K583" s="183"/>
      <c r="L583" s="183"/>
      <c r="M583" s="183"/>
      <c r="N583" s="183"/>
      <c r="O583" s="183"/>
      <c r="P583" s="183"/>
    </row>
    <row r="584" spans="3:16">
      <c r="C584" s="183"/>
      <c r="D584" s="183"/>
      <c r="E584" s="183"/>
      <c r="F584" s="183"/>
      <c r="G584" s="183"/>
      <c r="H584" s="183"/>
      <c r="I584" s="183"/>
      <c r="J584" s="183"/>
      <c r="K584" s="183"/>
      <c r="L584" s="183"/>
      <c r="M584" s="183"/>
      <c r="N584" s="183"/>
      <c r="O584" s="183"/>
      <c r="P584" s="183"/>
    </row>
    <row r="585" spans="3:16">
      <c r="C585" s="183"/>
      <c r="D585" s="183"/>
      <c r="E585" s="183"/>
      <c r="F585" s="183"/>
      <c r="G585" s="183"/>
      <c r="H585" s="183"/>
      <c r="I585" s="183"/>
      <c r="J585" s="183"/>
      <c r="K585" s="183"/>
      <c r="L585" s="183"/>
      <c r="M585" s="183"/>
      <c r="N585" s="183"/>
      <c r="O585" s="183"/>
      <c r="P585" s="183"/>
    </row>
    <row r="586" spans="3:16">
      <c r="C586" s="183"/>
      <c r="D586" s="183"/>
      <c r="E586" s="183"/>
      <c r="F586" s="183"/>
      <c r="G586" s="183"/>
      <c r="H586" s="183"/>
      <c r="I586" s="183"/>
      <c r="J586" s="183"/>
      <c r="K586" s="183"/>
      <c r="L586" s="183"/>
      <c r="M586" s="183"/>
      <c r="N586" s="183"/>
      <c r="O586" s="183"/>
      <c r="P586" s="183"/>
    </row>
    <row r="587" spans="3:16">
      <c r="C587" s="183"/>
      <c r="D587" s="183"/>
      <c r="E587" s="183"/>
      <c r="F587" s="183"/>
      <c r="G587" s="183"/>
      <c r="H587" s="183"/>
      <c r="I587" s="183"/>
      <c r="J587" s="183"/>
      <c r="K587" s="183"/>
      <c r="L587" s="183"/>
      <c r="M587" s="183"/>
      <c r="N587" s="183"/>
      <c r="O587" s="183"/>
      <c r="P587" s="183"/>
    </row>
    <row r="588" spans="3:16">
      <c r="C588" s="183"/>
      <c r="D588" s="183"/>
      <c r="E588" s="183"/>
      <c r="F588" s="183"/>
      <c r="G588" s="183"/>
      <c r="H588" s="183"/>
      <c r="I588" s="183"/>
      <c r="J588" s="183"/>
      <c r="K588" s="183"/>
      <c r="L588" s="183"/>
      <c r="M588" s="183"/>
      <c r="N588" s="183"/>
      <c r="O588" s="183"/>
      <c r="P588" s="183"/>
    </row>
    <row r="589" spans="3:16">
      <c r="C589" s="183"/>
      <c r="D589" s="183"/>
      <c r="E589" s="183"/>
      <c r="F589" s="183"/>
      <c r="G589" s="183"/>
      <c r="H589" s="183"/>
      <c r="I589" s="183"/>
      <c r="J589" s="183"/>
      <c r="K589" s="183"/>
      <c r="L589" s="183"/>
      <c r="M589" s="183"/>
      <c r="N589" s="183"/>
      <c r="O589" s="183"/>
      <c r="P589" s="183"/>
    </row>
    <row r="590" spans="3:16">
      <c r="C590" s="183"/>
      <c r="D590" s="183"/>
      <c r="E590" s="183"/>
      <c r="F590" s="183"/>
      <c r="G590" s="183"/>
      <c r="H590" s="183"/>
      <c r="I590" s="183"/>
      <c r="J590" s="183"/>
      <c r="K590" s="183"/>
      <c r="L590" s="183"/>
      <c r="M590" s="183"/>
      <c r="N590" s="183"/>
      <c r="O590" s="183"/>
      <c r="P590" s="183"/>
    </row>
    <row r="591" spans="3:16">
      <c r="C591" s="183"/>
      <c r="D591" s="183"/>
      <c r="E591" s="183"/>
      <c r="F591" s="183"/>
      <c r="G591" s="183"/>
      <c r="H591" s="183"/>
      <c r="I591" s="183"/>
      <c r="J591" s="183"/>
      <c r="K591" s="183"/>
      <c r="L591" s="183"/>
      <c r="M591" s="183"/>
      <c r="N591" s="183"/>
      <c r="O591" s="183"/>
      <c r="P591" s="183"/>
    </row>
    <row r="592" spans="3:16">
      <c r="C592" s="183"/>
      <c r="D592" s="183"/>
      <c r="E592" s="183"/>
      <c r="F592" s="183"/>
      <c r="G592" s="183"/>
      <c r="H592" s="183"/>
      <c r="I592" s="183"/>
      <c r="J592" s="183"/>
      <c r="K592" s="183"/>
      <c r="L592" s="183"/>
      <c r="M592" s="183"/>
      <c r="N592" s="183"/>
      <c r="O592" s="183"/>
      <c r="P592" s="183"/>
    </row>
    <row r="593" spans="3:16">
      <c r="C593" s="183"/>
      <c r="D593" s="183"/>
      <c r="E593" s="183"/>
      <c r="F593" s="183"/>
      <c r="G593" s="183"/>
      <c r="H593" s="183"/>
      <c r="I593" s="183"/>
      <c r="J593" s="183"/>
      <c r="K593" s="183"/>
      <c r="L593" s="183"/>
      <c r="M593" s="183"/>
      <c r="N593" s="183"/>
      <c r="O593" s="183"/>
      <c r="P593" s="183"/>
    </row>
    <row r="594" spans="3:16">
      <c r="C594" s="183"/>
      <c r="D594" s="183"/>
      <c r="E594" s="183"/>
      <c r="F594" s="183"/>
      <c r="G594" s="183"/>
      <c r="H594" s="183"/>
      <c r="I594" s="183"/>
      <c r="J594" s="183"/>
      <c r="K594" s="183"/>
      <c r="L594" s="183"/>
      <c r="M594" s="183"/>
      <c r="N594" s="183"/>
      <c r="O594" s="183"/>
      <c r="P594" s="183"/>
    </row>
    <row r="595" spans="3:16">
      <c r="C595" s="183"/>
      <c r="D595" s="183"/>
      <c r="E595" s="183"/>
      <c r="F595" s="183"/>
      <c r="G595" s="183"/>
      <c r="H595" s="183"/>
      <c r="I595" s="183"/>
      <c r="J595" s="183"/>
      <c r="K595" s="183"/>
      <c r="L595" s="183"/>
      <c r="M595" s="183"/>
      <c r="N595" s="183"/>
      <c r="O595" s="183"/>
      <c r="P595" s="183"/>
    </row>
    <row r="596" spans="3:16">
      <c r="C596" s="183"/>
      <c r="D596" s="183"/>
      <c r="E596" s="183"/>
      <c r="F596" s="183"/>
      <c r="G596" s="183"/>
      <c r="H596" s="183"/>
      <c r="I596" s="183"/>
      <c r="J596" s="183"/>
      <c r="K596" s="183"/>
      <c r="L596" s="183"/>
      <c r="M596" s="183"/>
      <c r="N596" s="183"/>
      <c r="O596" s="183"/>
      <c r="P596" s="183"/>
    </row>
    <row r="597" spans="3:16">
      <c r="C597" s="183"/>
      <c r="D597" s="183"/>
      <c r="E597" s="183"/>
      <c r="F597" s="183"/>
      <c r="G597" s="183"/>
      <c r="H597" s="183"/>
      <c r="I597" s="183"/>
      <c r="J597" s="183"/>
      <c r="K597" s="183"/>
      <c r="L597" s="183"/>
      <c r="M597" s="183"/>
      <c r="N597" s="183"/>
      <c r="O597" s="183"/>
      <c r="P597" s="183"/>
    </row>
    <row r="598" spans="3:16">
      <c r="C598" s="183"/>
      <c r="D598" s="183"/>
      <c r="E598" s="183"/>
      <c r="F598" s="183"/>
      <c r="G598" s="183"/>
      <c r="H598" s="183"/>
      <c r="I598" s="183"/>
      <c r="J598" s="183"/>
      <c r="K598" s="183"/>
      <c r="L598" s="183"/>
      <c r="M598" s="183"/>
      <c r="N598" s="183"/>
      <c r="O598" s="183"/>
      <c r="P598" s="183"/>
    </row>
    <row r="599" spans="3:16">
      <c r="C599" s="183"/>
      <c r="D599" s="183"/>
      <c r="E599" s="183"/>
      <c r="F599" s="183"/>
      <c r="G599" s="183"/>
      <c r="H599" s="183"/>
      <c r="I599" s="183"/>
      <c r="J599" s="183"/>
      <c r="K599" s="183"/>
      <c r="L599" s="183"/>
      <c r="M599" s="183"/>
      <c r="N599" s="183"/>
      <c r="O599" s="183"/>
      <c r="P599" s="183"/>
    </row>
    <row r="600" spans="3:16">
      <c r="C600" s="183"/>
      <c r="D600" s="183"/>
      <c r="E600" s="183"/>
      <c r="F600" s="183"/>
      <c r="G600" s="183"/>
      <c r="H600" s="183"/>
      <c r="I600" s="183"/>
      <c r="J600" s="183"/>
      <c r="K600" s="183"/>
      <c r="L600" s="183"/>
      <c r="M600" s="183"/>
      <c r="N600" s="183"/>
      <c r="O600" s="183"/>
      <c r="P600" s="183"/>
    </row>
    <row r="601" spans="3:16">
      <c r="C601" s="183"/>
      <c r="D601" s="183"/>
      <c r="E601" s="183"/>
      <c r="F601" s="183"/>
      <c r="G601" s="183"/>
      <c r="H601" s="183"/>
      <c r="I601" s="183"/>
      <c r="J601" s="183"/>
      <c r="K601" s="183"/>
      <c r="L601" s="183"/>
      <c r="M601" s="183"/>
      <c r="N601" s="183"/>
      <c r="O601" s="183"/>
      <c r="P601" s="183"/>
    </row>
    <row r="602" spans="3:16">
      <c r="C602" s="183"/>
      <c r="D602" s="183"/>
      <c r="E602" s="183"/>
      <c r="F602" s="183"/>
      <c r="G602" s="183"/>
      <c r="H602" s="183"/>
      <c r="I602" s="183"/>
      <c r="J602" s="183"/>
      <c r="K602" s="183"/>
      <c r="L602" s="183"/>
      <c r="M602" s="183"/>
      <c r="N602" s="183"/>
      <c r="O602" s="183"/>
      <c r="P602" s="183"/>
    </row>
    <row r="603" spans="3:16">
      <c r="C603" s="183"/>
      <c r="D603" s="183"/>
      <c r="E603" s="183"/>
      <c r="F603" s="183"/>
      <c r="G603" s="183"/>
      <c r="H603" s="183"/>
      <c r="I603" s="183"/>
      <c r="J603" s="183"/>
      <c r="K603" s="183"/>
      <c r="L603" s="183"/>
      <c r="M603" s="183"/>
      <c r="N603" s="183"/>
      <c r="O603" s="183"/>
      <c r="P603" s="183"/>
    </row>
    <row r="604" spans="3:16">
      <c r="C604" s="183"/>
      <c r="D604" s="183"/>
      <c r="E604" s="183"/>
      <c r="F604" s="183"/>
      <c r="G604" s="183"/>
      <c r="H604" s="183"/>
      <c r="I604" s="183"/>
      <c r="J604" s="183"/>
      <c r="K604" s="183"/>
      <c r="L604" s="183"/>
      <c r="M604" s="183"/>
      <c r="N604" s="183"/>
      <c r="O604" s="183"/>
      <c r="P604" s="183"/>
    </row>
    <row r="605" spans="3:16">
      <c r="C605" s="183"/>
      <c r="D605" s="183"/>
      <c r="E605" s="183"/>
      <c r="F605" s="183"/>
      <c r="G605" s="183"/>
      <c r="H605" s="183"/>
      <c r="I605" s="183"/>
      <c r="J605" s="183"/>
      <c r="K605" s="183"/>
      <c r="L605" s="183"/>
      <c r="M605" s="183"/>
      <c r="N605" s="183"/>
      <c r="O605" s="183"/>
      <c r="P605" s="183"/>
    </row>
    <row r="606" spans="3:16">
      <c r="C606" s="183"/>
      <c r="D606" s="183"/>
      <c r="E606" s="183"/>
      <c r="F606" s="183"/>
      <c r="G606" s="183"/>
      <c r="H606" s="183"/>
      <c r="I606" s="183"/>
      <c r="J606" s="183"/>
      <c r="K606" s="183"/>
      <c r="L606" s="183"/>
      <c r="M606" s="183"/>
      <c r="N606" s="183"/>
      <c r="O606" s="183"/>
      <c r="P606" s="183"/>
    </row>
    <row r="607" spans="3:16">
      <c r="C607" s="183"/>
      <c r="D607" s="183"/>
      <c r="E607" s="183"/>
      <c r="F607" s="183"/>
      <c r="G607" s="183"/>
      <c r="H607" s="183"/>
      <c r="I607" s="183"/>
      <c r="J607" s="183"/>
      <c r="K607" s="183"/>
      <c r="L607" s="183"/>
      <c r="M607" s="183"/>
      <c r="N607" s="183"/>
      <c r="O607" s="183"/>
      <c r="P607" s="183"/>
    </row>
    <row r="608" spans="3:16">
      <c r="C608" s="183"/>
      <c r="D608" s="183"/>
      <c r="E608" s="183"/>
      <c r="F608" s="183"/>
      <c r="G608" s="183"/>
      <c r="H608" s="183"/>
      <c r="I608" s="183"/>
      <c r="J608" s="183"/>
      <c r="K608" s="183"/>
      <c r="L608" s="183"/>
      <c r="M608" s="183"/>
      <c r="N608" s="183"/>
      <c r="O608" s="183"/>
      <c r="P608" s="183"/>
    </row>
    <row r="609" spans="3:16">
      <c r="C609" s="183"/>
      <c r="D609" s="183"/>
      <c r="E609" s="183"/>
      <c r="F609" s="183"/>
      <c r="G609" s="183"/>
      <c r="H609" s="183"/>
      <c r="I609" s="183"/>
      <c r="J609" s="183"/>
      <c r="K609" s="183"/>
      <c r="L609" s="183"/>
      <c r="M609" s="183"/>
      <c r="N609" s="183"/>
      <c r="O609" s="183"/>
      <c r="P609" s="183"/>
    </row>
    <row r="610" spans="3:16">
      <c r="C610" s="183"/>
      <c r="D610" s="183"/>
      <c r="E610" s="183"/>
      <c r="F610" s="183"/>
      <c r="G610" s="183"/>
      <c r="H610" s="183"/>
      <c r="I610" s="183"/>
      <c r="J610" s="183"/>
      <c r="K610" s="183"/>
      <c r="L610" s="183"/>
      <c r="M610" s="183"/>
      <c r="N610" s="183"/>
      <c r="O610" s="183"/>
      <c r="P610" s="183"/>
    </row>
    <row r="611" spans="3:16">
      <c r="C611" s="183"/>
      <c r="D611" s="183"/>
      <c r="E611" s="183"/>
      <c r="F611" s="183"/>
      <c r="G611" s="183"/>
      <c r="H611" s="183"/>
      <c r="I611" s="183"/>
      <c r="J611" s="183"/>
      <c r="K611" s="183"/>
      <c r="L611" s="183"/>
      <c r="M611" s="183"/>
      <c r="N611" s="183"/>
      <c r="O611" s="183"/>
      <c r="P611" s="183"/>
    </row>
    <row r="612" spans="3:16">
      <c r="C612" s="183"/>
      <c r="D612" s="183"/>
      <c r="E612" s="183"/>
      <c r="F612" s="183"/>
      <c r="G612" s="183"/>
      <c r="H612" s="183"/>
      <c r="I612" s="183"/>
      <c r="J612" s="183"/>
      <c r="K612" s="183"/>
      <c r="L612" s="183"/>
      <c r="M612" s="183"/>
      <c r="N612" s="183"/>
      <c r="O612" s="183"/>
      <c r="P612" s="183"/>
    </row>
    <row r="613" spans="3:16">
      <c r="C613" s="183"/>
      <c r="D613" s="183"/>
      <c r="E613" s="183"/>
      <c r="F613" s="183"/>
      <c r="G613" s="183"/>
      <c r="H613" s="183"/>
      <c r="I613" s="183"/>
      <c r="J613" s="183"/>
      <c r="K613" s="183"/>
      <c r="L613" s="183"/>
      <c r="M613" s="183"/>
      <c r="N613" s="183"/>
      <c r="O613" s="183"/>
      <c r="P613" s="183"/>
    </row>
    <row r="614" spans="3:16">
      <c r="C614" s="183"/>
      <c r="D614" s="183"/>
      <c r="E614" s="183"/>
      <c r="F614" s="183"/>
      <c r="G614" s="183"/>
      <c r="H614" s="183"/>
      <c r="I614" s="183"/>
      <c r="J614" s="183"/>
      <c r="K614" s="183"/>
      <c r="L614" s="183"/>
      <c r="M614" s="183"/>
      <c r="N614" s="183"/>
      <c r="O614" s="183"/>
      <c r="P614" s="183"/>
    </row>
    <row r="615" spans="3:16">
      <c r="C615" s="183"/>
      <c r="D615" s="183"/>
      <c r="E615" s="183"/>
      <c r="F615" s="183"/>
      <c r="G615" s="183"/>
      <c r="H615" s="183"/>
      <c r="I615" s="183"/>
      <c r="J615" s="183"/>
      <c r="K615" s="183"/>
      <c r="L615" s="183"/>
      <c r="M615" s="183"/>
      <c r="N615" s="183"/>
      <c r="O615" s="183"/>
      <c r="P615" s="183"/>
    </row>
    <row r="616" spans="3:16">
      <c r="C616" s="183"/>
      <c r="D616" s="183"/>
      <c r="E616" s="183"/>
      <c r="F616" s="183"/>
      <c r="G616" s="183"/>
      <c r="H616" s="183"/>
      <c r="I616" s="183"/>
      <c r="J616" s="183"/>
      <c r="K616" s="183"/>
      <c r="L616" s="183"/>
      <c r="M616" s="183"/>
      <c r="N616" s="183"/>
      <c r="O616" s="183"/>
      <c r="P616" s="183"/>
    </row>
    <row r="617" spans="3:16">
      <c r="C617" s="183"/>
      <c r="D617" s="183"/>
      <c r="E617" s="183"/>
      <c r="F617" s="183"/>
      <c r="G617" s="183"/>
      <c r="H617" s="183"/>
      <c r="I617" s="183"/>
      <c r="J617" s="183"/>
      <c r="K617" s="183"/>
      <c r="L617" s="183"/>
      <c r="M617" s="183"/>
      <c r="N617" s="183"/>
      <c r="O617" s="183"/>
      <c r="P617" s="183"/>
    </row>
    <row r="618" spans="3:16">
      <c r="C618" s="183"/>
      <c r="D618" s="183"/>
      <c r="E618" s="183"/>
      <c r="F618" s="183"/>
      <c r="G618" s="183"/>
      <c r="H618" s="183"/>
      <c r="I618" s="183"/>
      <c r="J618" s="183"/>
      <c r="K618" s="183"/>
      <c r="L618" s="183"/>
      <c r="M618" s="183"/>
      <c r="N618" s="183"/>
      <c r="O618" s="183"/>
      <c r="P618" s="183"/>
    </row>
    <row r="619" spans="3:16">
      <c r="C619" s="183"/>
      <c r="D619" s="183"/>
      <c r="E619" s="183"/>
      <c r="F619" s="183"/>
      <c r="G619" s="183"/>
      <c r="H619" s="183"/>
      <c r="I619" s="183"/>
      <c r="J619" s="183"/>
      <c r="K619" s="183"/>
      <c r="L619" s="183"/>
      <c r="M619" s="183"/>
      <c r="N619" s="183"/>
      <c r="O619" s="183"/>
      <c r="P619" s="183"/>
    </row>
    <row r="620" spans="3:16">
      <c r="C620" s="183"/>
      <c r="D620" s="183"/>
      <c r="E620" s="183"/>
      <c r="F620" s="183"/>
      <c r="G620" s="183"/>
      <c r="H620" s="183"/>
      <c r="I620" s="183"/>
      <c r="J620" s="183"/>
      <c r="K620" s="183"/>
      <c r="L620" s="183"/>
      <c r="M620" s="183"/>
      <c r="N620" s="183"/>
      <c r="O620" s="183"/>
      <c r="P620" s="183"/>
    </row>
    <row r="621" spans="3:16">
      <c r="C621" s="183"/>
      <c r="D621" s="183"/>
      <c r="E621" s="183"/>
      <c r="F621" s="183"/>
      <c r="G621" s="183"/>
      <c r="H621" s="183"/>
      <c r="I621" s="183"/>
      <c r="J621" s="183"/>
      <c r="K621" s="183"/>
      <c r="L621" s="183"/>
      <c r="M621" s="183"/>
      <c r="N621" s="183"/>
      <c r="O621" s="183"/>
      <c r="P621" s="183"/>
    </row>
    <row r="622" spans="3:16">
      <c r="C622" s="183"/>
      <c r="D622" s="183"/>
      <c r="E622" s="183"/>
      <c r="F622" s="183"/>
      <c r="G622" s="183"/>
      <c r="H622" s="183"/>
      <c r="I622" s="183"/>
      <c r="J622" s="183"/>
      <c r="K622" s="183"/>
      <c r="L622" s="183"/>
      <c r="M622" s="183"/>
      <c r="N622" s="183"/>
      <c r="O622" s="183"/>
      <c r="P622" s="183"/>
    </row>
    <row r="623" spans="3:16">
      <c r="C623" s="183"/>
      <c r="D623" s="183"/>
      <c r="E623" s="183"/>
      <c r="F623" s="183"/>
      <c r="G623" s="183"/>
      <c r="H623" s="183"/>
      <c r="I623" s="183"/>
      <c r="J623" s="183"/>
      <c r="K623" s="183"/>
      <c r="L623" s="183"/>
      <c r="M623" s="183"/>
      <c r="N623" s="183"/>
      <c r="O623" s="183"/>
      <c r="P623" s="183"/>
    </row>
    <row r="624" spans="3:16">
      <c r="C624" s="183"/>
      <c r="D624" s="183"/>
      <c r="E624" s="183"/>
      <c r="F624" s="183"/>
      <c r="G624" s="183"/>
      <c r="H624" s="183"/>
      <c r="I624" s="183"/>
      <c r="J624" s="183"/>
      <c r="K624" s="183"/>
      <c r="L624" s="183"/>
      <c r="M624" s="183"/>
      <c r="N624" s="183"/>
      <c r="O624" s="183"/>
      <c r="P624" s="183"/>
    </row>
    <row r="625" spans="3:16">
      <c r="C625" s="183"/>
      <c r="D625" s="183"/>
      <c r="E625" s="183"/>
      <c r="F625" s="183"/>
      <c r="G625" s="183"/>
      <c r="H625" s="183"/>
      <c r="I625" s="183"/>
      <c r="J625" s="183"/>
      <c r="K625" s="183"/>
      <c r="L625" s="183"/>
      <c r="M625" s="183"/>
      <c r="N625" s="183"/>
      <c r="O625" s="183"/>
      <c r="P625" s="183"/>
    </row>
    <row r="626" spans="3:16">
      <c r="C626" s="183"/>
      <c r="D626" s="183"/>
      <c r="E626" s="183"/>
      <c r="F626" s="183"/>
      <c r="G626" s="183"/>
      <c r="H626" s="183"/>
      <c r="I626" s="183"/>
      <c r="J626" s="183"/>
      <c r="K626" s="183"/>
      <c r="L626" s="183"/>
      <c r="M626" s="183"/>
      <c r="N626" s="183"/>
      <c r="O626" s="183"/>
      <c r="P626" s="183"/>
    </row>
    <row r="627" spans="3:16">
      <c r="C627" s="183"/>
      <c r="D627" s="183"/>
      <c r="E627" s="183"/>
      <c r="F627" s="183"/>
      <c r="G627" s="183"/>
      <c r="H627" s="183"/>
      <c r="I627" s="183"/>
      <c r="J627" s="183"/>
      <c r="K627" s="183"/>
      <c r="L627" s="183"/>
      <c r="M627" s="183"/>
      <c r="N627" s="183"/>
      <c r="O627" s="183"/>
      <c r="P627" s="183"/>
    </row>
    <row r="628" spans="3:16">
      <c r="C628" s="183"/>
      <c r="D628" s="183"/>
      <c r="E628" s="183"/>
      <c r="F628" s="183"/>
      <c r="G628" s="183"/>
      <c r="H628" s="183"/>
      <c r="I628" s="183"/>
      <c r="J628" s="183"/>
      <c r="K628" s="183"/>
      <c r="L628" s="183"/>
      <c r="M628" s="183"/>
      <c r="N628" s="183"/>
      <c r="O628" s="183"/>
      <c r="P628" s="183"/>
    </row>
    <row r="629" spans="3:16">
      <c r="C629" s="183"/>
      <c r="D629" s="183"/>
      <c r="E629" s="183"/>
      <c r="F629" s="183"/>
      <c r="G629" s="183"/>
      <c r="H629" s="183"/>
      <c r="I629" s="183"/>
      <c r="J629" s="183"/>
      <c r="K629" s="183"/>
      <c r="L629" s="183"/>
      <c r="M629" s="183"/>
      <c r="N629" s="183"/>
      <c r="O629" s="183"/>
      <c r="P629" s="183"/>
    </row>
    <row r="630" spans="3:16">
      <c r="C630" s="183"/>
      <c r="D630" s="183"/>
      <c r="E630" s="183"/>
      <c r="F630" s="183"/>
      <c r="G630" s="183"/>
      <c r="H630" s="183"/>
      <c r="I630" s="183"/>
      <c r="J630" s="183"/>
      <c r="K630" s="183"/>
      <c r="L630" s="183"/>
      <c r="M630" s="183"/>
      <c r="N630" s="183"/>
      <c r="O630" s="183"/>
      <c r="P630" s="183"/>
    </row>
    <row r="631" spans="3:16">
      <c r="C631" s="183"/>
      <c r="D631" s="183"/>
      <c r="E631" s="183"/>
      <c r="F631" s="183"/>
      <c r="G631" s="183"/>
      <c r="H631" s="183"/>
      <c r="I631" s="183"/>
      <c r="J631" s="183"/>
      <c r="K631" s="183"/>
      <c r="L631" s="183"/>
      <c r="M631" s="183"/>
      <c r="N631" s="183"/>
      <c r="O631" s="183"/>
      <c r="P631" s="183"/>
    </row>
    <row r="632" spans="3:16">
      <c r="C632" s="183"/>
      <c r="D632" s="183"/>
      <c r="E632" s="183"/>
      <c r="F632" s="183"/>
      <c r="G632" s="183"/>
      <c r="H632" s="183"/>
      <c r="I632" s="183"/>
      <c r="J632" s="183"/>
      <c r="K632" s="183"/>
      <c r="L632" s="183"/>
      <c r="M632" s="183"/>
      <c r="N632" s="183"/>
      <c r="O632" s="183"/>
      <c r="P632" s="183"/>
    </row>
    <row r="633" spans="3:16">
      <c r="C633" s="183"/>
      <c r="D633" s="183"/>
      <c r="E633" s="183"/>
      <c r="F633" s="183"/>
      <c r="G633" s="183"/>
      <c r="H633" s="183"/>
      <c r="I633" s="183"/>
      <c r="J633" s="183"/>
      <c r="K633" s="183"/>
      <c r="L633" s="183"/>
      <c r="M633" s="183"/>
      <c r="N633" s="183"/>
      <c r="O633" s="183"/>
      <c r="P633" s="183"/>
    </row>
    <row r="634" spans="3:16">
      <c r="C634" s="183"/>
      <c r="D634" s="183"/>
      <c r="E634" s="183"/>
      <c r="F634" s="183"/>
      <c r="G634" s="183"/>
      <c r="H634" s="183"/>
      <c r="I634" s="183"/>
      <c r="J634" s="183"/>
      <c r="K634" s="183"/>
      <c r="L634" s="183"/>
      <c r="M634" s="183"/>
      <c r="N634" s="183"/>
      <c r="O634" s="183"/>
      <c r="P634" s="183"/>
    </row>
    <row r="635" spans="3:16">
      <c r="C635" s="183"/>
      <c r="D635" s="183"/>
      <c r="E635" s="183"/>
      <c r="F635" s="183"/>
      <c r="G635" s="183"/>
      <c r="H635" s="183"/>
      <c r="I635" s="183"/>
      <c r="J635" s="183"/>
      <c r="K635" s="183"/>
      <c r="L635" s="183"/>
      <c r="M635" s="183"/>
      <c r="N635" s="183"/>
      <c r="O635" s="183"/>
      <c r="P635" s="183"/>
    </row>
    <row r="636" spans="3:16">
      <c r="C636" s="183"/>
      <c r="D636" s="183"/>
      <c r="E636" s="183"/>
      <c r="F636" s="183"/>
      <c r="G636" s="183"/>
      <c r="H636" s="183"/>
      <c r="I636" s="183"/>
      <c r="J636" s="183"/>
      <c r="K636" s="183"/>
      <c r="L636" s="183"/>
      <c r="M636" s="183"/>
      <c r="N636" s="183"/>
      <c r="O636" s="183"/>
      <c r="P636" s="183"/>
    </row>
    <row r="637" spans="3:16">
      <c r="C637" s="183"/>
      <c r="D637" s="183"/>
      <c r="E637" s="183"/>
      <c r="F637" s="183"/>
      <c r="G637" s="183"/>
      <c r="H637" s="183"/>
      <c r="I637" s="183"/>
      <c r="J637" s="183"/>
      <c r="K637" s="183"/>
      <c r="L637" s="183"/>
      <c r="M637" s="183"/>
      <c r="N637" s="183"/>
      <c r="O637" s="183"/>
      <c r="P637" s="183"/>
    </row>
    <row r="638" spans="3:16">
      <c r="C638" s="183"/>
      <c r="D638" s="183"/>
      <c r="E638" s="183"/>
      <c r="F638" s="183"/>
      <c r="G638" s="183"/>
      <c r="H638" s="183"/>
      <c r="I638" s="183"/>
      <c r="J638" s="183"/>
      <c r="K638" s="183"/>
      <c r="L638" s="183"/>
      <c r="M638" s="183"/>
      <c r="N638" s="183"/>
      <c r="O638" s="183"/>
      <c r="P638" s="183"/>
    </row>
    <row r="639" spans="3:16">
      <c r="C639" s="183"/>
      <c r="D639" s="183"/>
      <c r="E639" s="183"/>
      <c r="F639" s="183"/>
      <c r="G639" s="183"/>
      <c r="H639" s="183"/>
      <c r="I639" s="183"/>
      <c r="J639" s="183"/>
      <c r="K639" s="183"/>
      <c r="L639" s="183"/>
      <c r="M639" s="183"/>
      <c r="N639" s="183"/>
      <c r="O639" s="183"/>
      <c r="P639" s="183"/>
    </row>
    <row r="640" spans="3:16">
      <c r="C640" s="183"/>
      <c r="D640" s="183"/>
      <c r="E640" s="183"/>
      <c r="F640" s="183"/>
      <c r="G640" s="183"/>
      <c r="H640" s="183"/>
      <c r="I640" s="183"/>
      <c r="J640" s="183"/>
      <c r="K640" s="183"/>
      <c r="L640" s="183"/>
      <c r="M640" s="183"/>
      <c r="N640" s="183"/>
      <c r="O640" s="183"/>
      <c r="P640" s="183"/>
    </row>
    <row r="641" spans="3:16">
      <c r="C641" s="183"/>
      <c r="D641" s="183"/>
      <c r="E641" s="183"/>
      <c r="F641" s="183"/>
      <c r="G641" s="183"/>
      <c r="H641" s="183"/>
      <c r="I641" s="183"/>
      <c r="J641" s="183"/>
      <c r="K641" s="183"/>
      <c r="L641" s="183"/>
      <c r="M641" s="183"/>
      <c r="N641" s="183"/>
      <c r="O641" s="183"/>
      <c r="P641" s="183"/>
    </row>
    <row r="642" spans="3:16">
      <c r="C642" s="183"/>
      <c r="D642" s="183"/>
      <c r="E642" s="183"/>
      <c r="F642" s="183"/>
      <c r="G642" s="183"/>
      <c r="H642" s="183"/>
      <c r="I642" s="183"/>
      <c r="J642" s="183"/>
      <c r="K642" s="183"/>
      <c r="L642" s="183"/>
      <c r="M642" s="183"/>
      <c r="N642" s="183"/>
      <c r="O642" s="183"/>
      <c r="P642" s="183"/>
    </row>
    <row r="643" spans="3:16">
      <c r="C643" s="183"/>
      <c r="D643" s="183"/>
      <c r="E643" s="183"/>
      <c r="F643" s="183"/>
      <c r="G643" s="183"/>
      <c r="H643" s="183"/>
      <c r="I643" s="183"/>
      <c r="J643" s="183"/>
      <c r="K643" s="183"/>
      <c r="L643" s="183"/>
      <c r="M643" s="183"/>
      <c r="N643" s="183"/>
      <c r="O643" s="183"/>
      <c r="P643" s="183"/>
    </row>
    <row r="644" spans="3:16">
      <c r="C644" s="183"/>
      <c r="D644" s="183"/>
      <c r="E644" s="183"/>
      <c r="F644" s="183"/>
      <c r="G644" s="183"/>
      <c r="H644" s="183"/>
      <c r="I644" s="183"/>
      <c r="J644" s="183"/>
      <c r="K644" s="183"/>
      <c r="L644" s="183"/>
      <c r="M644" s="183"/>
      <c r="N644" s="183"/>
      <c r="O644" s="183"/>
      <c r="P644" s="183"/>
    </row>
    <row r="645" spans="3:16">
      <c r="C645" s="183"/>
      <c r="D645" s="183"/>
      <c r="E645" s="183"/>
      <c r="F645" s="183"/>
      <c r="G645" s="183"/>
      <c r="H645" s="183"/>
      <c r="I645" s="183"/>
      <c r="J645" s="183"/>
      <c r="K645" s="183"/>
      <c r="L645" s="183"/>
      <c r="M645" s="183"/>
      <c r="N645" s="183"/>
      <c r="O645" s="183"/>
      <c r="P645" s="183"/>
    </row>
    <row r="646" spans="3:16">
      <c r="C646" s="183"/>
      <c r="D646" s="183"/>
      <c r="E646" s="183"/>
      <c r="F646" s="183"/>
      <c r="G646" s="183"/>
      <c r="H646" s="183"/>
      <c r="I646" s="183"/>
      <c r="J646" s="183"/>
      <c r="K646" s="183"/>
      <c r="L646" s="183"/>
      <c r="M646" s="183"/>
      <c r="N646" s="183"/>
      <c r="O646" s="183"/>
      <c r="P646" s="183"/>
    </row>
    <row r="647" spans="3:16">
      <c r="C647" s="183"/>
      <c r="D647" s="183"/>
      <c r="E647" s="183"/>
      <c r="F647" s="183"/>
      <c r="G647" s="183"/>
      <c r="H647" s="183"/>
      <c r="I647" s="183"/>
      <c r="J647" s="183"/>
      <c r="K647" s="183"/>
      <c r="L647" s="183"/>
      <c r="M647" s="183"/>
      <c r="N647" s="183"/>
      <c r="O647" s="183"/>
      <c r="P647" s="183"/>
    </row>
    <row r="648" spans="3:16">
      <c r="C648" s="183"/>
      <c r="D648" s="183"/>
      <c r="E648" s="183"/>
      <c r="F648" s="183"/>
      <c r="G648" s="183"/>
      <c r="H648" s="183"/>
      <c r="I648" s="183"/>
      <c r="J648" s="183"/>
      <c r="K648" s="183"/>
      <c r="L648" s="183"/>
      <c r="M648" s="183"/>
      <c r="N648" s="183"/>
      <c r="O648" s="183"/>
      <c r="P648" s="183"/>
    </row>
    <row r="649" spans="3:16">
      <c r="C649" s="183"/>
      <c r="D649" s="183"/>
      <c r="E649" s="183"/>
      <c r="F649" s="183"/>
      <c r="G649" s="183"/>
      <c r="H649" s="183"/>
      <c r="I649" s="183"/>
      <c r="J649" s="183"/>
      <c r="K649" s="183"/>
      <c r="L649" s="183"/>
      <c r="M649" s="183"/>
      <c r="N649" s="183"/>
      <c r="O649" s="183"/>
      <c r="P649" s="183"/>
    </row>
    <row r="650" spans="3:16">
      <c r="C650" s="183"/>
      <c r="D650" s="183"/>
      <c r="E650" s="183"/>
      <c r="F650" s="183"/>
      <c r="G650" s="183"/>
      <c r="H650" s="183"/>
      <c r="I650" s="183"/>
      <c r="J650" s="183"/>
      <c r="K650" s="183"/>
      <c r="L650" s="183"/>
      <c r="M650" s="183"/>
      <c r="N650" s="183"/>
      <c r="O650" s="183"/>
      <c r="P650" s="183"/>
    </row>
    <row r="651" spans="3:16">
      <c r="C651" s="183"/>
      <c r="D651" s="183"/>
      <c r="E651" s="183"/>
      <c r="F651" s="183"/>
      <c r="G651" s="183"/>
      <c r="H651" s="183"/>
      <c r="I651" s="183"/>
      <c r="J651" s="183"/>
      <c r="K651" s="183"/>
      <c r="L651" s="183"/>
      <c r="M651" s="183"/>
      <c r="N651" s="183"/>
      <c r="O651" s="183"/>
      <c r="P651" s="183"/>
    </row>
    <row r="652" spans="3:16">
      <c r="C652" s="183"/>
      <c r="D652" s="183"/>
      <c r="E652" s="183"/>
      <c r="F652" s="183"/>
      <c r="G652" s="183"/>
      <c r="H652" s="183"/>
      <c r="I652" s="183"/>
      <c r="J652" s="183"/>
      <c r="K652" s="183"/>
      <c r="L652" s="183"/>
      <c r="M652" s="183"/>
      <c r="N652" s="183"/>
      <c r="O652" s="183"/>
      <c r="P652" s="183"/>
    </row>
    <row r="653" spans="3:16">
      <c r="C653" s="183"/>
      <c r="D653" s="183"/>
      <c r="E653" s="183"/>
      <c r="F653" s="183"/>
      <c r="G653" s="183"/>
      <c r="H653" s="183"/>
      <c r="I653" s="183"/>
      <c r="J653" s="183"/>
      <c r="K653" s="183"/>
      <c r="L653" s="183"/>
      <c r="M653" s="183"/>
      <c r="N653" s="183"/>
      <c r="O653" s="183"/>
      <c r="P653" s="183"/>
    </row>
    <row r="654" spans="3:16">
      <c r="C654" s="183"/>
      <c r="D654" s="183"/>
      <c r="E654" s="183"/>
      <c r="F654" s="183"/>
      <c r="G654" s="183"/>
      <c r="H654" s="183"/>
      <c r="I654" s="183"/>
      <c r="J654" s="183"/>
      <c r="K654" s="183"/>
      <c r="L654" s="183"/>
      <c r="M654" s="183"/>
      <c r="N654" s="183"/>
      <c r="O654" s="183"/>
      <c r="P654" s="183"/>
    </row>
    <row r="655" spans="3:16">
      <c r="C655" s="183"/>
      <c r="D655" s="183"/>
      <c r="E655" s="183"/>
      <c r="F655" s="183"/>
      <c r="G655" s="183"/>
      <c r="H655" s="183"/>
      <c r="I655" s="183"/>
      <c r="J655" s="183"/>
      <c r="K655" s="183"/>
      <c r="L655" s="183"/>
      <c r="M655" s="183"/>
      <c r="N655" s="183"/>
      <c r="O655" s="183"/>
      <c r="P655" s="183"/>
    </row>
    <row r="656" spans="3:16">
      <c r="C656" s="183"/>
      <c r="D656" s="183"/>
      <c r="E656" s="183"/>
      <c r="F656" s="183"/>
      <c r="G656" s="183"/>
      <c r="H656" s="183"/>
      <c r="I656" s="183"/>
      <c r="J656" s="183"/>
      <c r="K656" s="183"/>
      <c r="L656" s="183"/>
      <c r="M656" s="183"/>
      <c r="N656" s="183"/>
      <c r="O656" s="183"/>
      <c r="P656" s="183"/>
    </row>
    <row r="657" spans="3:16">
      <c r="C657" s="183"/>
      <c r="D657" s="183"/>
      <c r="E657" s="183"/>
      <c r="F657" s="183"/>
      <c r="G657" s="183"/>
      <c r="H657" s="183"/>
      <c r="I657" s="183"/>
      <c r="J657" s="183"/>
      <c r="K657" s="183"/>
      <c r="L657" s="183"/>
      <c r="M657" s="183"/>
      <c r="N657" s="183"/>
      <c r="O657" s="183"/>
      <c r="P657" s="183"/>
    </row>
    <row r="658" spans="3:16">
      <c r="C658" s="183"/>
      <c r="D658" s="183"/>
      <c r="E658" s="183"/>
      <c r="F658" s="183"/>
      <c r="G658" s="183"/>
      <c r="H658" s="183"/>
      <c r="I658" s="183"/>
      <c r="J658" s="183"/>
      <c r="K658" s="183"/>
      <c r="L658" s="183"/>
      <c r="M658" s="183"/>
      <c r="N658" s="183"/>
      <c r="O658" s="183"/>
      <c r="P658" s="183"/>
    </row>
    <row r="659" spans="3:16">
      <c r="C659" s="183"/>
      <c r="D659" s="183"/>
      <c r="E659" s="183"/>
      <c r="F659" s="183"/>
      <c r="G659" s="183"/>
      <c r="H659" s="183"/>
      <c r="I659" s="183"/>
      <c r="J659" s="183"/>
      <c r="K659" s="183"/>
      <c r="L659" s="183"/>
      <c r="M659" s="183"/>
      <c r="N659" s="183"/>
      <c r="O659" s="183"/>
      <c r="P659" s="183"/>
    </row>
    <row r="660" spans="3:16">
      <c r="C660" s="183"/>
      <c r="D660" s="183"/>
      <c r="E660" s="183"/>
      <c r="F660" s="183"/>
      <c r="G660" s="183"/>
      <c r="H660" s="183"/>
      <c r="I660" s="183"/>
      <c r="J660" s="183"/>
      <c r="K660" s="183"/>
      <c r="L660" s="183"/>
      <c r="M660" s="183"/>
      <c r="N660" s="183"/>
      <c r="O660" s="183"/>
      <c r="P660" s="183"/>
    </row>
    <row r="661" spans="3:16">
      <c r="C661" s="183"/>
      <c r="D661" s="183"/>
      <c r="E661" s="183"/>
      <c r="F661" s="183"/>
      <c r="G661" s="183"/>
      <c r="H661" s="183"/>
      <c r="I661" s="183"/>
      <c r="J661" s="183"/>
      <c r="K661" s="183"/>
      <c r="L661" s="183"/>
      <c r="M661" s="183"/>
      <c r="N661" s="183"/>
      <c r="O661" s="183"/>
      <c r="P661" s="183"/>
    </row>
    <row r="662" spans="3:16">
      <c r="C662" s="183"/>
      <c r="D662" s="183"/>
      <c r="E662" s="183"/>
      <c r="F662" s="183"/>
      <c r="G662" s="183"/>
      <c r="H662" s="183"/>
      <c r="I662" s="183"/>
      <c r="J662" s="183"/>
      <c r="K662" s="183"/>
      <c r="L662" s="183"/>
      <c r="M662" s="183"/>
      <c r="N662" s="183"/>
      <c r="O662" s="183"/>
      <c r="P662" s="183"/>
    </row>
    <row r="663" spans="3:16">
      <c r="C663" s="183"/>
      <c r="D663" s="183"/>
      <c r="E663" s="183"/>
      <c r="F663" s="183"/>
      <c r="G663" s="183"/>
      <c r="H663" s="183"/>
      <c r="I663" s="183"/>
      <c r="J663" s="183"/>
      <c r="K663" s="183"/>
      <c r="L663" s="183"/>
      <c r="M663" s="183"/>
      <c r="N663" s="183"/>
      <c r="O663" s="183"/>
      <c r="P663" s="183"/>
    </row>
    <row r="664" spans="3:16">
      <c r="C664" s="183"/>
      <c r="D664" s="183"/>
      <c r="E664" s="183"/>
      <c r="F664" s="183"/>
      <c r="G664" s="183"/>
      <c r="H664" s="183"/>
      <c r="I664" s="183"/>
      <c r="J664" s="183"/>
      <c r="K664" s="183"/>
      <c r="L664" s="183"/>
      <c r="M664" s="183"/>
      <c r="N664" s="183"/>
      <c r="O664" s="183"/>
      <c r="P664" s="183"/>
    </row>
    <row r="665" spans="3:16">
      <c r="C665" s="183"/>
      <c r="D665" s="183"/>
      <c r="E665" s="183"/>
      <c r="F665" s="183"/>
      <c r="G665" s="183"/>
      <c r="H665" s="183"/>
      <c r="I665" s="183"/>
      <c r="J665" s="183"/>
      <c r="K665" s="183"/>
      <c r="L665" s="183"/>
      <c r="M665" s="183"/>
      <c r="N665" s="183"/>
      <c r="O665" s="183"/>
      <c r="P665" s="183"/>
    </row>
    <row r="666" spans="3:16">
      <c r="C666" s="183"/>
      <c r="D666" s="183"/>
      <c r="E666" s="183"/>
      <c r="F666" s="183"/>
      <c r="G666" s="183"/>
      <c r="H666" s="183"/>
      <c r="I666" s="183"/>
      <c r="J666" s="183"/>
      <c r="K666" s="183"/>
      <c r="L666" s="183"/>
      <c r="M666" s="183"/>
      <c r="N666" s="183"/>
      <c r="O666" s="183"/>
      <c r="P666" s="183"/>
    </row>
    <row r="667" spans="3:16">
      <c r="C667" s="183"/>
      <c r="D667" s="183"/>
      <c r="E667" s="183"/>
      <c r="F667" s="183"/>
      <c r="G667" s="183"/>
      <c r="H667" s="183"/>
      <c r="I667" s="183"/>
      <c r="J667" s="183"/>
      <c r="K667" s="183"/>
      <c r="L667" s="183"/>
      <c r="M667" s="183"/>
      <c r="N667" s="183"/>
      <c r="O667" s="183"/>
      <c r="P667" s="183"/>
    </row>
    <row r="668" spans="3:16">
      <c r="C668" s="183"/>
      <c r="D668" s="183"/>
      <c r="E668" s="183"/>
      <c r="F668" s="183"/>
      <c r="G668" s="183"/>
      <c r="H668" s="183"/>
      <c r="I668" s="183"/>
      <c r="J668" s="183"/>
      <c r="K668" s="183"/>
      <c r="L668" s="183"/>
      <c r="M668" s="183"/>
      <c r="N668" s="183"/>
      <c r="O668" s="183"/>
      <c r="P668" s="183"/>
    </row>
    <row r="669" spans="3:16">
      <c r="C669" s="183"/>
      <c r="D669" s="183"/>
      <c r="E669" s="183"/>
      <c r="F669" s="183"/>
      <c r="G669" s="183"/>
      <c r="H669" s="183"/>
      <c r="I669" s="183"/>
      <c r="J669" s="183"/>
      <c r="K669" s="183"/>
      <c r="L669" s="183"/>
      <c r="M669" s="183"/>
      <c r="N669" s="183"/>
      <c r="O669" s="183"/>
      <c r="P669" s="183"/>
    </row>
    <row r="670" spans="3:16">
      <c r="C670" s="183"/>
      <c r="D670" s="183"/>
      <c r="E670" s="183"/>
      <c r="F670" s="183"/>
      <c r="G670" s="183"/>
      <c r="H670" s="183"/>
      <c r="I670" s="183"/>
      <c r="J670" s="183"/>
      <c r="K670" s="183"/>
      <c r="L670" s="183"/>
      <c r="M670" s="183"/>
      <c r="N670" s="183"/>
      <c r="O670" s="183"/>
      <c r="P670" s="183"/>
    </row>
    <row r="671" spans="3:16">
      <c r="C671" s="183"/>
      <c r="D671" s="183"/>
      <c r="E671" s="183"/>
      <c r="F671" s="183"/>
      <c r="G671" s="183"/>
      <c r="H671" s="183"/>
      <c r="I671" s="183"/>
      <c r="J671" s="183"/>
      <c r="K671" s="183"/>
      <c r="L671" s="183"/>
      <c r="M671" s="183"/>
      <c r="N671" s="183"/>
      <c r="O671" s="183"/>
      <c r="P671" s="183"/>
    </row>
    <row r="672" spans="3:16">
      <c r="C672" s="183"/>
      <c r="D672" s="183"/>
      <c r="E672" s="183"/>
      <c r="F672" s="183"/>
      <c r="G672" s="183"/>
      <c r="H672" s="183"/>
      <c r="I672" s="183"/>
      <c r="J672" s="183"/>
      <c r="K672" s="183"/>
      <c r="L672" s="183"/>
      <c r="M672" s="183"/>
      <c r="N672" s="183"/>
      <c r="O672" s="183"/>
      <c r="P672" s="183"/>
    </row>
    <row r="673" spans="3:16">
      <c r="C673" s="183"/>
      <c r="D673" s="183"/>
      <c r="E673" s="183"/>
      <c r="F673" s="183"/>
      <c r="G673" s="183"/>
      <c r="H673" s="183"/>
      <c r="I673" s="183"/>
      <c r="J673" s="183"/>
      <c r="K673" s="183"/>
      <c r="L673" s="183"/>
      <c r="M673" s="183"/>
      <c r="N673" s="183"/>
      <c r="O673" s="183"/>
      <c r="P673" s="183"/>
    </row>
    <row r="674" spans="3:16">
      <c r="C674" s="183"/>
      <c r="D674" s="183"/>
      <c r="E674" s="183"/>
      <c r="F674" s="183"/>
      <c r="G674" s="183"/>
      <c r="H674" s="183"/>
      <c r="I674" s="183"/>
      <c r="J674" s="183"/>
      <c r="K674" s="183"/>
      <c r="L674" s="183"/>
      <c r="M674" s="183"/>
      <c r="N674" s="183"/>
      <c r="O674" s="183"/>
      <c r="P674" s="183"/>
    </row>
    <row r="675" spans="3:16">
      <c r="C675" s="183"/>
      <c r="D675" s="183"/>
      <c r="E675" s="183"/>
      <c r="F675" s="183"/>
      <c r="G675" s="183"/>
      <c r="H675" s="183"/>
      <c r="I675" s="183"/>
      <c r="J675" s="183"/>
      <c r="K675" s="183"/>
      <c r="L675" s="183"/>
      <c r="M675" s="183"/>
      <c r="N675" s="183"/>
      <c r="O675" s="183"/>
      <c r="P675" s="183"/>
    </row>
    <row r="676" spans="3:16">
      <c r="C676" s="183"/>
      <c r="D676" s="183"/>
      <c r="E676" s="183"/>
      <c r="F676" s="183"/>
      <c r="G676" s="183"/>
      <c r="H676" s="183"/>
      <c r="I676" s="183"/>
      <c r="J676" s="183"/>
      <c r="K676" s="183"/>
      <c r="L676" s="183"/>
      <c r="M676" s="183"/>
      <c r="N676" s="183"/>
      <c r="O676" s="183"/>
      <c r="P676" s="183"/>
    </row>
    <row r="677" spans="3:16">
      <c r="C677" s="183"/>
      <c r="D677" s="183"/>
      <c r="E677" s="183"/>
      <c r="F677" s="183"/>
      <c r="G677" s="183"/>
      <c r="H677" s="183"/>
      <c r="I677" s="183"/>
      <c r="J677" s="183"/>
      <c r="K677" s="183"/>
      <c r="L677" s="183"/>
      <c r="M677" s="183"/>
      <c r="N677" s="183"/>
      <c r="O677" s="183"/>
      <c r="P677" s="183"/>
    </row>
    <row r="678" spans="3:16">
      <c r="C678" s="183"/>
      <c r="D678" s="183"/>
      <c r="E678" s="183"/>
      <c r="F678" s="183"/>
      <c r="G678" s="183"/>
      <c r="H678" s="183"/>
      <c r="I678" s="183"/>
      <c r="J678" s="183"/>
      <c r="K678" s="183"/>
      <c r="L678" s="183"/>
      <c r="M678" s="183"/>
      <c r="N678" s="183"/>
      <c r="O678" s="183"/>
      <c r="P678" s="183"/>
    </row>
    <row r="679" spans="3:16">
      <c r="C679" s="183"/>
      <c r="D679" s="183"/>
      <c r="E679" s="183"/>
      <c r="F679" s="183"/>
      <c r="G679" s="183"/>
      <c r="H679" s="183"/>
      <c r="I679" s="183"/>
      <c r="J679" s="183"/>
      <c r="K679" s="183"/>
      <c r="L679" s="183"/>
      <c r="M679" s="183"/>
      <c r="N679" s="183"/>
      <c r="O679" s="183"/>
      <c r="P679" s="183"/>
    </row>
    <row r="680" spans="3:16">
      <c r="C680" s="183"/>
      <c r="D680" s="183"/>
      <c r="E680" s="183"/>
      <c r="F680" s="183"/>
      <c r="G680" s="183"/>
      <c r="H680" s="183"/>
      <c r="I680" s="183"/>
      <c r="J680" s="183"/>
      <c r="K680" s="183"/>
      <c r="L680" s="183"/>
      <c r="M680" s="183"/>
      <c r="N680" s="183"/>
      <c r="O680" s="183"/>
      <c r="P680" s="183"/>
    </row>
    <row r="681" spans="3:16">
      <c r="C681" s="183"/>
      <c r="D681" s="183"/>
      <c r="E681" s="183"/>
      <c r="F681" s="183"/>
      <c r="G681" s="183"/>
      <c r="H681" s="183"/>
      <c r="I681" s="183"/>
      <c r="J681" s="183"/>
      <c r="K681" s="183"/>
      <c r="L681" s="183"/>
      <c r="M681" s="183"/>
      <c r="N681" s="183"/>
      <c r="O681" s="183"/>
      <c r="P681" s="183"/>
    </row>
    <row r="682" spans="3:16">
      <c r="C682" s="183"/>
      <c r="D682" s="183"/>
      <c r="E682" s="183"/>
      <c r="F682" s="183"/>
      <c r="G682" s="183"/>
      <c r="H682" s="183"/>
      <c r="I682" s="183"/>
      <c r="J682" s="183"/>
      <c r="K682" s="183"/>
      <c r="L682" s="183"/>
      <c r="M682" s="183"/>
      <c r="N682" s="183"/>
      <c r="O682" s="183"/>
      <c r="P682" s="183"/>
    </row>
    <row r="683" spans="3:16">
      <c r="C683" s="183"/>
      <c r="D683" s="183"/>
      <c r="E683" s="183"/>
      <c r="F683" s="183"/>
      <c r="G683" s="183"/>
      <c r="H683" s="183"/>
      <c r="I683" s="183"/>
      <c r="J683" s="183"/>
      <c r="K683" s="183"/>
      <c r="L683" s="183"/>
      <c r="M683" s="183"/>
      <c r="N683" s="183"/>
      <c r="O683" s="183"/>
      <c r="P683" s="183"/>
    </row>
    <row r="684" spans="3:16">
      <c r="C684" s="183"/>
      <c r="D684" s="183"/>
      <c r="E684" s="183"/>
      <c r="F684" s="183"/>
      <c r="G684" s="183"/>
      <c r="H684" s="183"/>
      <c r="I684" s="183"/>
      <c r="J684" s="183"/>
      <c r="K684" s="183"/>
      <c r="L684" s="183"/>
      <c r="M684" s="183"/>
      <c r="N684" s="183"/>
      <c r="O684" s="183"/>
      <c r="P684" s="183"/>
    </row>
    <row r="685" spans="3:16">
      <c r="C685" s="183"/>
      <c r="D685" s="183"/>
      <c r="E685" s="183"/>
      <c r="F685" s="183"/>
      <c r="G685" s="183"/>
      <c r="H685" s="183"/>
      <c r="I685" s="183"/>
      <c r="J685" s="183"/>
      <c r="K685" s="183"/>
      <c r="L685" s="183"/>
      <c r="M685" s="183"/>
      <c r="N685" s="183"/>
      <c r="O685" s="183"/>
      <c r="P685" s="183"/>
    </row>
    <row r="686" spans="3:16">
      <c r="C686" s="183"/>
      <c r="D686" s="183"/>
      <c r="E686" s="183"/>
      <c r="F686" s="183"/>
      <c r="G686" s="183"/>
      <c r="H686" s="183"/>
      <c r="I686" s="183"/>
      <c r="J686" s="183"/>
      <c r="K686" s="183"/>
      <c r="L686" s="183"/>
      <c r="M686" s="183"/>
      <c r="N686" s="183"/>
      <c r="O686" s="183"/>
      <c r="P686" s="183"/>
    </row>
    <row r="687" spans="3:16">
      <c r="C687" s="183"/>
      <c r="D687" s="183"/>
      <c r="E687" s="183"/>
      <c r="F687" s="183"/>
      <c r="G687" s="183"/>
      <c r="H687" s="183"/>
      <c r="I687" s="183"/>
      <c r="J687" s="183"/>
      <c r="K687" s="183"/>
      <c r="L687" s="183"/>
      <c r="M687" s="183"/>
      <c r="N687" s="183"/>
      <c r="O687" s="183"/>
      <c r="P687" s="183"/>
    </row>
    <row r="688" spans="3:16">
      <c r="C688" s="183"/>
      <c r="D688" s="183"/>
      <c r="E688" s="183"/>
      <c r="F688" s="183"/>
      <c r="G688" s="183"/>
      <c r="H688" s="183"/>
      <c r="I688" s="183"/>
      <c r="J688" s="183"/>
      <c r="K688" s="183"/>
      <c r="L688" s="183"/>
      <c r="M688" s="183"/>
      <c r="N688" s="183"/>
      <c r="O688" s="183"/>
      <c r="P688" s="183"/>
    </row>
    <row r="689" spans="3:16">
      <c r="C689" s="183"/>
      <c r="D689" s="183"/>
      <c r="E689" s="183"/>
      <c r="F689" s="183"/>
      <c r="G689" s="183"/>
      <c r="H689" s="183"/>
      <c r="I689" s="183"/>
      <c r="J689" s="183"/>
      <c r="K689" s="183"/>
      <c r="L689" s="183"/>
      <c r="M689" s="183"/>
      <c r="N689" s="183"/>
      <c r="O689" s="183"/>
      <c r="P689" s="183"/>
    </row>
    <row r="690" spans="3:16">
      <c r="C690" s="183"/>
      <c r="D690" s="183"/>
      <c r="E690" s="183"/>
      <c r="F690" s="183"/>
      <c r="G690" s="183"/>
      <c r="H690" s="183"/>
      <c r="I690" s="183"/>
      <c r="J690" s="183"/>
      <c r="K690" s="183"/>
      <c r="L690" s="183"/>
      <c r="M690" s="183"/>
      <c r="N690" s="183"/>
      <c r="O690" s="183"/>
      <c r="P690" s="183"/>
    </row>
    <row r="691" spans="3:16">
      <c r="C691" s="183"/>
      <c r="D691" s="183"/>
      <c r="E691" s="183"/>
      <c r="F691" s="183"/>
      <c r="G691" s="183"/>
      <c r="H691" s="183"/>
      <c r="I691" s="183"/>
      <c r="J691" s="183"/>
      <c r="K691" s="183"/>
      <c r="L691" s="183"/>
      <c r="M691" s="183"/>
      <c r="N691" s="183"/>
      <c r="O691" s="183"/>
      <c r="P691" s="183"/>
    </row>
    <row r="692" spans="3:16">
      <c r="C692" s="183"/>
      <c r="D692" s="183"/>
      <c r="E692" s="183"/>
      <c r="F692" s="183"/>
      <c r="G692" s="183"/>
      <c r="H692" s="183"/>
      <c r="I692" s="183"/>
      <c r="J692" s="183"/>
      <c r="K692" s="183"/>
      <c r="L692" s="183"/>
      <c r="M692" s="183"/>
      <c r="N692" s="183"/>
      <c r="O692" s="183"/>
      <c r="P692" s="183"/>
    </row>
    <row r="693" spans="3:16">
      <c r="C693" s="183"/>
      <c r="D693" s="183"/>
      <c r="E693" s="183"/>
      <c r="F693" s="183"/>
      <c r="G693" s="183"/>
      <c r="H693" s="183"/>
      <c r="I693" s="183"/>
      <c r="J693" s="183"/>
      <c r="K693" s="183"/>
      <c r="L693" s="183"/>
      <c r="M693" s="183"/>
      <c r="N693" s="183"/>
      <c r="O693" s="183"/>
      <c r="P693" s="183"/>
    </row>
    <row r="694" spans="3:16">
      <c r="C694" s="183"/>
      <c r="D694" s="183"/>
      <c r="E694" s="183"/>
      <c r="F694" s="183"/>
      <c r="G694" s="183"/>
      <c r="H694" s="183"/>
      <c r="I694" s="183"/>
      <c r="J694" s="183"/>
      <c r="K694" s="183"/>
      <c r="L694" s="183"/>
      <c r="M694" s="183"/>
      <c r="N694" s="183"/>
      <c r="O694" s="183"/>
      <c r="P694" s="183"/>
    </row>
    <row r="695" spans="3:16">
      <c r="C695" s="183"/>
      <c r="D695" s="183"/>
      <c r="E695" s="183"/>
      <c r="F695" s="183"/>
      <c r="G695" s="183"/>
      <c r="H695" s="183"/>
      <c r="I695" s="183"/>
      <c r="J695" s="183"/>
      <c r="K695" s="183"/>
      <c r="L695" s="183"/>
      <c r="M695" s="183"/>
      <c r="N695" s="183"/>
      <c r="O695" s="183"/>
      <c r="P695" s="183"/>
    </row>
    <row r="696" spans="3:16">
      <c r="C696" s="183"/>
      <c r="D696" s="183"/>
      <c r="E696" s="183"/>
      <c r="F696" s="183"/>
      <c r="G696" s="183"/>
      <c r="H696" s="183"/>
      <c r="I696" s="183"/>
      <c r="J696" s="183"/>
      <c r="K696" s="183"/>
      <c r="L696" s="183"/>
      <c r="M696" s="183"/>
      <c r="N696" s="183"/>
      <c r="O696" s="183"/>
      <c r="P696" s="183"/>
    </row>
    <row r="697" spans="3:16">
      <c r="C697" s="183"/>
      <c r="D697" s="183"/>
      <c r="E697" s="183"/>
      <c r="F697" s="183"/>
      <c r="G697" s="183"/>
      <c r="H697" s="183"/>
      <c r="I697" s="183"/>
      <c r="J697" s="183"/>
      <c r="K697" s="183"/>
      <c r="L697" s="183"/>
      <c r="M697" s="183"/>
      <c r="N697" s="183"/>
      <c r="O697" s="183"/>
      <c r="P697" s="183"/>
    </row>
    <row r="698" spans="3:16">
      <c r="C698" s="183"/>
      <c r="D698" s="183"/>
      <c r="E698" s="183"/>
      <c r="F698" s="183"/>
      <c r="G698" s="183"/>
      <c r="H698" s="183"/>
      <c r="I698" s="183"/>
      <c r="J698" s="183"/>
      <c r="K698" s="183"/>
      <c r="L698" s="183"/>
      <c r="M698" s="183"/>
      <c r="N698" s="183"/>
      <c r="O698" s="183"/>
      <c r="P698" s="183"/>
    </row>
    <row r="699" spans="3:16">
      <c r="C699" s="183"/>
      <c r="D699" s="183"/>
      <c r="E699" s="183"/>
      <c r="F699" s="183"/>
      <c r="G699" s="183"/>
      <c r="H699" s="183"/>
      <c r="I699" s="183"/>
      <c r="J699" s="183"/>
      <c r="K699" s="183"/>
      <c r="L699" s="183"/>
      <c r="M699" s="183"/>
      <c r="N699" s="183"/>
      <c r="O699" s="183"/>
      <c r="P699" s="183"/>
    </row>
    <row r="700" spans="3:16">
      <c r="C700" s="183"/>
      <c r="D700" s="183"/>
      <c r="E700" s="183"/>
      <c r="F700" s="183"/>
      <c r="G700" s="183"/>
      <c r="H700" s="183"/>
      <c r="I700" s="183"/>
      <c r="J700" s="183"/>
      <c r="K700" s="183"/>
      <c r="L700" s="183"/>
      <c r="M700" s="183"/>
      <c r="N700" s="183"/>
      <c r="O700" s="183"/>
      <c r="P700" s="183"/>
    </row>
    <row r="701" spans="3:16">
      <c r="C701" s="183"/>
      <c r="D701" s="183"/>
      <c r="E701" s="183"/>
      <c r="F701" s="183"/>
      <c r="G701" s="183"/>
      <c r="H701" s="183"/>
      <c r="I701" s="183"/>
      <c r="J701" s="183"/>
      <c r="K701" s="183"/>
      <c r="L701" s="183"/>
      <c r="M701" s="183"/>
      <c r="N701" s="183"/>
      <c r="O701" s="183"/>
      <c r="P701" s="183"/>
    </row>
    <row r="702" spans="3:16">
      <c r="C702" s="183"/>
      <c r="D702" s="183"/>
      <c r="E702" s="183"/>
      <c r="F702" s="183"/>
      <c r="G702" s="183"/>
      <c r="H702" s="183"/>
      <c r="I702" s="183"/>
      <c r="J702" s="183"/>
      <c r="K702" s="183"/>
      <c r="L702" s="183"/>
      <c r="M702" s="183"/>
      <c r="N702" s="183"/>
      <c r="O702" s="183"/>
      <c r="P702" s="183"/>
    </row>
    <row r="703" spans="3:16">
      <c r="C703" s="183"/>
      <c r="D703" s="183"/>
      <c r="E703" s="183"/>
      <c r="F703" s="183"/>
      <c r="G703" s="183"/>
      <c r="H703" s="183"/>
      <c r="I703" s="183"/>
      <c r="J703" s="183"/>
      <c r="K703" s="183"/>
      <c r="L703" s="183"/>
      <c r="M703" s="183"/>
      <c r="N703" s="183"/>
      <c r="O703" s="183"/>
      <c r="P703" s="183"/>
    </row>
    <row r="704" spans="3:16">
      <c r="C704" s="183"/>
      <c r="D704" s="183"/>
      <c r="E704" s="183"/>
      <c r="F704" s="183"/>
      <c r="G704" s="183"/>
      <c r="H704" s="183"/>
      <c r="I704" s="183"/>
      <c r="J704" s="183"/>
      <c r="K704" s="183"/>
      <c r="L704" s="183"/>
      <c r="M704" s="183"/>
      <c r="N704" s="183"/>
      <c r="O704" s="183"/>
      <c r="P704" s="183"/>
    </row>
    <row r="705" spans="3:16">
      <c r="C705" s="183"/>
      <c r="D705" s="183"/>
      <c r="E705" s="183"/>
      <c r="F705" s="183"/>
      <c r="G705" s="183"/>
      <c r="H705" s="183"/>
      <c r="I705" s="183"/>
      <c r="J705" s="183"/>
      <c r="K705" s="183"/>
      <c r="L705" s="183"/>
      <c r="M705" s="183"/>
      <c r="N705" s="183"/>
      <c r="O705" s="183"/>
      <c r="P705" s="183"/>
    </row>
    <row r="706" spans="3:16">
      <c r="C706" s="183"/>
      <c r="D706" s="183"/>
      <c r="E706" s="183"/>
      <c r="F706" s="183"/>
      <c r="G706" s="183"/>
      <c r="H706" s="183"/>
      <c r="I706" s="183"/>
      <c r="J706" s="183"/>
      <c r="K706" s="183"/>
      <c r="L706" s="183"/>
      <c r="M706" s="183"/>
      <c r="N706" s="183"/>
      <c r="O706" s="183"/>
      <c r="P706" s="183"/>
    </row>
    <row r="707" spans="3:16">
      <c r="C707" s="183"/>
      <c r="D707" s="183"/>
      <c r="E707" s="183"/>
      <c r="F707" s="183"/>
      <c r="G707" s="183"/>
      <c r="H707" s="183"/>
      <c r="I707" s="183"/>
      <c r="J707" s="183"/>
      <c r="K707" s="183"/>
      <c r="L707" s="183"/>
      <c r="M707" s="183"/>
      <c r="N707" s="183"/>
      <c r="O707" s="183"/>
      <c r="P707" s="183"/>
    </row>
    <row r="708" spans="3:16">
      <c r="C708" s="183"/>
      <c r="D708" s="183"/>
      <c r="E708" s="183"/>
      <c r="F708" s="183"/>
      <c r="G708" s="183"/>
      <c r="H708" s="183"/>
      <c r="I708" s="183"/>
      <c r="J708" s="183"/>
      <c r="K708" s="183"/>
      <c r="L708" s="183"/>
      <c r="M708" s="183"/>
      <c r="N708" s="183"/>
      <c r="O708" s="183"/>
      <c r="P708" s="183"/>
    </row>
    <row r="709" spans="3:16">
      <c r="C709" s="183"/>
      <c r="D709" s="183"/>
      <c r="E709" s="183"/>
      <c r="F709" s="183"/>
      <c r="G709" s="183"/>
      <c r="H709" s="183"/>
      <c r="I709" s="183"/>
      <c r="J709" s="183"/>
      <c r="K709" s="183"/>
      <c r="L709" s="183"/>
      <c r="M709" s="183"/>
      <c r="N709" s="183"/>
      <c r="O709" s="183"/>
      <c r="P709" s="183"/>
    </row>
    <row r="710" spans="3:16">
      <c r="C710" s="183"/>
      <c r="D710" s="183"/>
      <c r="E710" s="183"/>
      <c r="F710" s="183"/>
      <c r="G710" s="183"/>
      <c r="H710" s="183"/>
      <c r="I710" s="183"/>
      <c r="J710" s="183"/>
      <c r="K710" s="183"/>
      <c r="L710" s="183"/>
      <c r="M710" s="183"/>
      <c r="N710" s="183"/>
      <c r="O710" s="183"/>
      <c r="P710" s="183"/>
    </row>
    <row r="711" spans="3:16">
      <c r="C711" s="183"/>
      <c r="D711" s="183"/>
      <c r="E711" s="183"/>
      <c r="F711" s="183"/>
      <c r="G711" s="183"/>
      <c r="H711" s="183"/>
      <c r="I711" s="183"/>
      <c r="J711" s="183"/>
      <c r="K711" s="183"/>
      <c r="L711" s="183"/>
      <c r="M711" s="183"/>
      <c r="N711" s="183"/>
      <c r="O711" s="183"/>
      <c r="P711" s="183"/>
    </row>
    <row r="712" spans="3:16">
      <c r="C712" s="183"/>
      <c r="D712" s="183"/>
      <c r="E712" s="183"/>
      <c r="F712" s="183"/>
      <c r="G712" s="183"/>
      <c r="H712" s="183"/>
      <c r="I712" s="183"/>
      <c r="J712" s="183"/>
      <c r="K712" s="183"/>
      <c r="L712" s="183"/>
      <c r="M712" s="183"/>
      <c r="N712" s="183"/>
      <c r="O712" s="183"/>
      <c r="P712" s="183"/>
    </row>
    <row r="713" spans="3:16">
      <c r="C713" s="183"/>
      <c r="D713" s="183"/>
      <c r="E713" s="183"/>
      <c r="F713" s="183"/>
      <c r="G713" s="183"/>
      <c r="H713" s="183"/>
      <c r="I713" s="183"/>
      <c r="J713" s="183"/>
      <c r="K713" s="183"/>
      <c r="L713" s="183"/>
      <c r="M713" s="183"/>
      <c r="N713" s="183"/>
      <c r="O713" s="183"/>
      <c r="P713" s="183"/>
    </row>
    <row r="714" spans="3:16">
      <c r="C714" s="183"/>
      <c r="D714" s="183"/>
      <c r="E714" s="183"/>
      <c r="F714" s="183"/>
      <c r="G714" s="183"/>
      <c r="H714" s="183"/>
      <c r="I714" s="183"/>
      <c r="J714" s="183"/>
      <c r="K714" s="183"/>
      <c r="L714" s="183"/>
      <c r="M714" s="183"/>
      <c r="N714" s="183"/>
      <c r="O714" s="183"/>
      <c r="P714" s="183"/>
    </row>
    <row r="715" spans="3:16">
      <c r="C715" s="183"/>
      <c r="D715" s="183"/>
      <c r="E715" s="183"/>
      <c r="F715" s="183"/>
      <c r="G715" s="183"/>
      <c r="H715" s="183"/>
      <c r="I715" s="183"/>
      <c r="J715" s="183"/>
      <c r="K715" s="183"/>
      <c r="L715" s="183"/>
      <c r="M715" s="183"/>
      <c r="N715" s="183"/>
      <c r="O715" s="183"/>
      <c r="P715" s="183"/>
    </row>
    <row r="716" spans="3:16">
      <c r="C716" s="183"/>
      <c r="D716" s="183"/>
      <c r="E716" s="183"/>
      <c r="F716" s="183"/>
      <c r="G716" s="183"/>
      <c r="H716" s="183"/>
      <c r="I716" s="183"/>
      <c r="J716" s="183"/>
      <c r="K716" s="183"/>
      <c r="L716" s="183"/>
      <c r="M716" s="183"/>
      <c r="N716" s="183"/>
      <c r="O716" s="183"/>
      <c r="P716" s="183"/>
    </row>
    <row r="717" spans="3:16">
      <c r="C717" s="183"/>
      <c r="D717" s="183"/>
      <c r="E717" s="183"/>
      <c r="F717" s="183"/>
      <c r="G717" s="183"/>
      <c r="H717" s="183"/>
      <c r="I717" s="183"/>
      <c r="J717" s="183"/>
      <c r="K717" s="183"/>
      <c r="L717" s="183"/>
      <c r="M717" s="183"/>
      <c r="N717" s="183"/>
      <c r="O717" s="183"/>
      <c r="P717" s="183"/>
    </row>
    <row r="718" spans="3:16">
      <c r="C718" s="183"/>
      <c r="D718" s="183"/>
      <c r="E718" s="183"/>
      <c r="F718" s="183"/>
      <c r="G718" s="183"/>
      <c r="H718" s="183"/>
      <c r="I718" s="183"/>
      <c r="J718" s="183"/>
      <c r="K718" s="183"/>
      <c r="L718" s="183"/>
      <c r="M718" s="183"/>
      <c r="N718" s="183"/>
      <c r="O718" s="183"/>
      <c r="P718" s="183"/>
    </row>
    <row r="719" spans="3:16">
      <c r="C719" s="183"/>
      <c r="D719" s="183"/>
      <c r="E719" s="183"/>
      <c r="F719" s="183"/>
      <c r="G719" s="183"/>
      <c r="H719" s="183"/>
      <c r="I719" s="183"/>
      <c r="J719" s="183"/>
      <c r="K719" s="183"/>
      <c r="L719" s="183"/>
      <c r="M719" s="183"/>
      <c r="N719" s="183"/>
      <c r="O719" s="183"/>
      <c r="P719" s="183"/>
    </row>
    <row r="720" spans="3:16">
      <c r="C720" s="183"/>
      <c r="D720" s="183"/>
      <c r="E720" s="183"/>
      <c r="F720" s="183"/>
      <c r="G720" s="183"/>
      <c r="H720" s="183"/>
      <c r="I720" s="183"/>
      <c r="J720" s="183"/>
      <c r="K720" s="183"/>
      <c r="L720" s="183"/>
      <c r="M720" s="183"/>
      <c r="N720" s="183"/>
      <c r="O720" s="183"/>
      <c r="P720" s="183"/>
    </row>
    <row r="721" spans="3:16">
      <c r="C721" s="183"/>
      <c r="D721" s="183"/>
      <c r="E721" s="183"/>
      <c r="F721" s="183"/>
      <c r="G721" s="183"/>
      <c r="H721" s="183"/>
      <c r="I721" s="183"/>
      <c r="J721" s="183"/>
      <c r="K721" s="183"/>
      <c r="L721" s="183"/>
      <c r="M721" s="183"/>
      <c r="N721" s="183"/>
      <c r="O721" s="183"/>
      <c r="P721" s="183"/>
    </row>
    <row r="722" spans="3:16">
      <c r="C722" s="183"/>
      <c r="D722" s="183"/>
      <c r="E722" s="183"/>
      <c r="F722" s="183"/>
      <c r="G722" s="183"/>
      <c r="H722" s="183"/>
      <c r="I722" s="183"/>
      <c r="J722" s="183"/>
      <c r="K722" s="183"/>
      <c r="L722" s="183"/>
      <c r="M722" s="183"/>
      <c r="N722" s="183"/>
      <c r="O722" s="183"/>
      <c r="P722" s="183"/>
    </row>
    <row r="723" spans="3:16">
      <c r="C723" s="183"/>
      <c r="D723" s="183"/>
      <c r="E723" s="183"/>
      <c r="F723" s="183"/>
      <c r="G723" s="183"/>
      <c r="H723" s="183"/>
      <c r="I723" s="183"/>
      <c r="J723" s="183"/>
      <c r="K723" s="183"/>
      <c r="L723" s="183"/>
      <c r="M723" s="183"/>
      <c r="N723" s="183"/>
      <c r="O723" s="183"/>
      <c r="P723" s="183"/>
    </row>
    <row r="724" spans="3:16">
      <c r="C724" s="183"/>
      <c r="D724" s="183"/>
      <c r="E724" s="183"/>
      <c r="F724" s="183"/>
      <c r="G724" s="183"/>
      <c r="H724" s="183"/>
      <c r="I724" s="183"/>
      <c r="J724" s="183"/>
      <c r="K724" s="183"/>
      <c r="L724" s="183"/>
      <c r="M724" s="183"/>
      <c r="N724" s="183"/>
      <c r="O724" s="183"/>
      <c r="P724" s="183"/>
    </row>
    <row r="725" spans="3:16">
      <c r="C725" s="183"/>
      <c r="D725" s="183"/>
      <c r="E725" s="183"/>
      <c r="F725" s="183"/>
      <c r="G725" s="183"/>
      <c r="H725" s="183"/>
      <c r="I725" s="183"/>
      <c r="J725" s="183"/>
      <c r="K725" s="183"/>
      <c r="L725" s="183"/>
      <c r="M725" s="183"/>
      <c r="N725" s="183"/>
      <c r="O725" s="183"/>
      <c r="P725" s="183"/>
    </row>
    <row r="726" spans="3:16">
      <c r="C726" s="183"/>
      <c r="D726" s="183"/>
      <c r="E726" s="183"/>
      <c r="F726" s="183"/>
      <c r="G726" s="183"/>
      <c r="H726" s="183"/>
      <c r="I726" s="183"/>
      <c r="J726" s="183"/>
      <c r="K726" s="183"/>
      <c r="L726" s="183"/>
      <c r="M726" s="183"/>
      <c r="N726" s="183"/>
      <c r="O726" s="183"/>
      <c r="P726" s="183"/>
    </row>
    <row r="727" spans="3:16">
      <c r="C727" s="183"/>
      <c r="D727" s="183"/>
      <c r="E727" s="183"/>
      <c r="F727" s="183"/>
      <c r="G727" s="183"/>
      <c r="H727" s="183"/>
      <c r="I727" s="183"/>
      <c r="J727" s="183"/>
      <c r="K727" s="183"/>
      <c r="L727" s="183"/>
      <c r="M727" s="183"/>
      <c r="N727" s="183"/>
      <c r="O727" s="183"/>
      <c r="P727" s="183"/>
    </row>
    <row r="728" spans="3:16">
      <c r="C728" s="183"/>
      <c r="D728" s="183"/>
      <c r="E728" s="183"/>
      <c r="F728" s="183"/>
      <c r="G728" s="183"/>
      <c r="H728" s="183"/>
      <c r="I728" s="183"/>
      <c r="J728" s="183"/>
      <c r="K728" s="183"/>
      <c r="L728" s="183"/>
      <c r="M728" s="183"/>
      <c r="N728" s="183"/>
      <c r="O728" s="183"/>
      <c r="P728" s="183"/>
    </row>
    <row r="729" spans="3:16">
      <c r="C729" s="183"/>
      <c r="D729" s="183"/>
      <c r="E729" s="183"/>
      <c r="F729" s="183"/>
      <c r="G729" s="183"/>
      <c r="H729" s="183"/>
      <c r="I729" s="183"/>
      <c r="J729" s="183"/>
      <c r="K729" s="183"/>
      <c r="L729" s="183"/>
      <c r="M729" s="183"/>
      <c r="N729" s="183"/>
      <c r="O729" s="183"/>
      <c r="P729" s="183"/>
    </row>
    <row r="730" spans="3:16">
      <c r="C730" s="183"/>
      <c r="D730" s="183"/>
      <c r="E730" s="183"/>
      <c r="F730" s="183"/>
      <c r="G730" s="183"/>
      <c r="H730" s="183"/>
      <c r="I730" s="183"/>
      <c r="J730" s="183"/>
      <c r="K730" s="183"/>
      <c r="L730" s="183"/>
      <c r="M730" s="183"/>
      <c r="N730" s="183"/>
      <c r="O730" s="183"/>
      <c r="P730" s="183"/>
    </row>
    <row r="731" spans="3:16">
      <c r="C731" s="183"/>
      <c r="D731" s="183"/>
      <c r="E731" s="183"/>
      <c r="F731" s="183"/>
      <c r="G731" s="183"/>
      <c r="H731" s="183"/>
      <c r="I731" s="183"/>
      <c r="J731" s="183"/>
      <c r="K731" s="183"/>
      <c r="L731" s="183"/>
      <c r="M731" s="183"/>
      <c r="N731" s="183"/>
      <c r="O731" s="183"/>
      <c r="P731" s="183"/>
    </row>
    <row r="732" spans="3:16">
      <c r="C732" s="183"/>
      <c r="D732" s="183"/>
      <c r="E732" s="183"/>
      <c r="F732" s="183"/>
      <c r="G732" s="183"/>
      <c r="H732" s="183"/>
      <c r="I732" s="183"/>
      <c r="J732" s="183"/>
      <c r="K732" s="183"/>
      <c r="L732" s="183"/>
      <c r="M732" s="183"/>
      <c r="N732" s="183"/>
      <c r="O732" s="183"/>
      <c r="P732" s="183"/>
    </row>
    <row r="733" spans="3:16">
      <c r="C733" s="183"/>
      <c r="D733" s="183"/>
      <c r="E733" s="183"/>
      <c r="F733" s="183"/>
      <c r="G733" s="183"/>
      <c r="H733" s="183"/>
      <c r="I733" s="183"/>
      <c r="J733" s="183"/>
      <c r="K733" s="183"/>
      <c r="L733" s="183"/>
      <c r="M733" s="183"/>
      <c r="N733" s="183"/>
      <c r="O733" s="183"/>
      <c r="P733" s="183"/>
    </row>
    <row r="734" spans="3:16">
      <c r="C734" s="183"/>
      <c r="D734" s="183"/>
      <c r="E734" s="183"/>
      <c r="F734" s="183"/>
      <c r="G734" s="183"/>
      <c r="H734" s="183"/>
      <c r="I734" s="183"/>
      <c r="J734" s="183"/>
      <c r="K734" s="183"/>
      <c r="L734" s="183"/>
      <c r="M734" s="183"/>
      <c r="N734" s="183"/>
      <c r="O734" s="183"/>
      <c r="P734" s="183"/>
    </row>
    <row r="735" spans="3:16">
      <c r="C735" s="183"/>
      <c r="D735" s="183"/>
      <c r="E735" s="183"/>
      <c r="F735" s="183"/>
      <c r="G735" s="183"/>
      <c r="H735" s="183"/>
      <c r="I735" s="183"/>
      <c r="J735" s="183"/>
      <c r="K735" s="183"/>
      <c r="L735" s="183"/>
      <c r="M735" s="183"/>
      <c r="N735" s="183"/>
      <c r="O735" s="183"/>
      <c r="P735" s="183"/>
    </row>
    <row r="736" spans="3:16">
      <c r="C736" s="183"/>
      <c r="D736" s="183"/>
      <c r="E736" s="183"/>
      <c r="F736" s="183"/>
      <c r="G736" s="183"/>
      <c r="H736" s="183"/>
      <c r="I736" s="183"/>
      <c r="J736" s="183"/>
      <c r="K736" s="183"/>
      <c r="L736" s="183"/>
      <c r="M736" s="183"/>
      <c r="N736" s="183"/>
      <c r="O736" s="183"/>
      <c r="P736" s="183"/>
    </row>
    <row r="737" spans="3:16">
      <c r="C737" s="183"/>
      <c r="D737" s="183"/>
      <c r="E737" s="183"/>
      <c r="F737" s="183"/>
      <c r="G737" s="183"/>
      <c r="H737" s="183"/>
      <c r="I737" s="183"/>
      <c r="J737" s="183"/>
      <c r="K737" s="183"/>
      <c r="L737" s="183"/>
      <c r="M737" s="183"/>
      <c r="N737" s="183"/>
      <c r="O737" s="183"/>
      <c r="P737" s="183"/>
    </row>
    <row r="738" spans="3:16">
      <c r="C738" s="183"/>
      <c r="D738" s="183"/>
      <c r="E738" s="183"/>
      <c r="F738" s="183"/>
      <c r="G738" s="183"/>
      <c r="H738" s="183"/>
      <c r="I738" s="183"/>
      <c r="J738" s="183"/>
      <c r="K738" s="183"/>
      <c r="L738" s="183"/>
      <c r="M738" s="183"/>
      <c r="N738" s="183"/>
      <c r="O738" s="183"/>
      <c r="P738" s="183"/>
    </row>
    <row r="739" spans="3:16">
      <c r="C739" s="183"/>
      <c r="D739" s="183"/>
      <c r="E739" s="183"/>
      <c r="F739" s="183"/>
      <c r="G739" s="183"/>
      <c r="H739" s="183"/>
      <c r="I739" s="183"/>
      <c r="J739" s="183"/>
      <c r="K739" s="183"/>
      <c r="L739" s="183"/>
      <c r="M739" s="183"/>
      <c r="N739" s="183"/>
      <c r="O739" s="183"/>
      <c r="P739" s="183"/>
    </row>
    <row r="740" spans="3:16">
      <c r="C740" s="183"/>
      <c r="D740" s="183"/>
      <c r="E740" s="183"/>
      <c r="F740" s="183"/>
      <c r="G740" s="183"/>
      <c r="H740" s="183"/>
      <c r="I740" s="183"/>
      <c r="J740" s="183"/>
      <c r="K740" s="183"/>
      <c r="L740" s="183"/>
      <c r="M740" s="183"/>
      <c r="N740" s="183"/>
      <c r="O740" s="183"/>
      <c r="P740" s="183"/>
    </row>
    <row r="741" spans="3:16">
      <c r="C741" s="183"/>
      <c r="D741" s="183"/>
      <c r="E741" s="183"/>
      <c r="F741" s="183"/>
      <c r="G741" s="183"/>
      <c r="H741" s="183"/>
      <c r="I741" s="183"/>
      <c r="J741" s="183"/>
      <c r="K741" s="183"/>
      <c r="L741" s="183"/>
      <c r="M741" s="183"/>
      <c r="N741" s="183"/>
      <c r="O741" s="183"/>
      <c r="P741" s="183"/>
    </row>
    <row r="742" spans="3:16">
      <c r="C742" s="183"/>
      <c r="D742" s="183"/>
      <c r="E742" s="183"/>
      <c r="F742" s="183"/>
      <c r="G742" s="183"/>
      <c r="H742" s="183"/>
      <c r="I742" s="183"/>
      <c r="J742" s="183"/>
      <c r="K742" s="183"/>
      <c r="L742" s="183"/>
      <c r="M742" s="183"/>
      <c r="N742" s="183"/>
      <c r="O742" s="183"/>
      <c r="P742" s="183"/>
    </row>
    <row r="743" spans="3:16">
      <c r="C743" s="183"/>
      <c r="D743" s="183"/>
      <c r="E743" s="183"/>
      <c r="F743" s="183"/>
      <c r="G743" s="183"/>
      <c r="H743" s="183"/>
      <c r="I743" s="183"/>
      <c r="J743" s="183"/>
      <c r="K743" s="183"/>
      <c r="L743" s="183"/>
      <c r="M743" s="183"/>
      <c r="N743" s="183"/>
      <c r="O743" s="183"/>
      <c r="P743" s="183"/>
    </row>
    <row r="744" spans="3:16">
      <c r="C744" s="183"/>
      <c r="D744" s="183"/>
      <c r="E744" s="183"/>
      <c r="F744" s="183"/>
      <c r="G744" s="183"/>
      <c r="H744" s="183"/>
      <c r="I744" s="183"/>
      <c r="J744" s="183"/>
      <c r="K744" s="183"/>
      <c r="L744" s="183"/>
      <c r="M744" s="183"/>
      <c r="N744" s="183"/>
      <c r="O744" s="183"/>
      <c r="P744" s="183"/>
    </row>
    <row r="745" spans="3:16">
      <c r="C745" s="183"/>
      <c r="D745" s="183"/>
      <c r="E745" s="183"/>
      <c r="F745" s="183"/>
      <c r="G745" s="183"/>
      <c r="H745" s="183"/>
      <c r="I745" s="183"/>
      <c r="J745" s="183"/>
      <c r="K745" s="183"/>
      <c r="L745" s="183"/>
      <c r="M745" s="183"/>
      <c r="N745" s="183"/>
      <c r="O745" s="183"/>
      <c r="P745" s="183"/>
    </row>
    <row r="746" spans="3:16">
      <c r="C746" s="183"/>
      <c r="D746" s="183"/>
      <c r="E746" s="183"/>
      <c r="F746" s="183"/>
      <c r="G746" s="183"/>
      <c r="H746" s="183"/>
      <c r="I746" s="183"/>
      <c r="J746" s="183"/>
      <c r="K746" s="183"/>
      <c r="L746" s="183"/>
      <c r="M746" s="183"/>
      <c r="N746" s="183"/>
      <c r="O746" s="183"/>
      <c r="P746" s="183"/>
    </row>
    <row r="747" spans="3:16">
      <c r="C747" s="183"/>
      <c r="D747" s="183"/>
      <c r="E747" s="183"/>
      <c r="F747" s="183"/>
      <c r="G747" s="183"/>
      <c r="H747" s="183"/>
      <c r="I747" s="183"/>
      <c r="J747" s="183"/>
      <c r="K747" s="183"/>
      <c r="L747" s="183"/>
      <c r="M747" s="183"/>
      <c r="N747" s="183"/>
      <c r="O747" s="183"/>
      <c r="P747" s="183"/>
    </row>
    <row r="748" spans="3:16">
      <c r="C748" s="183"/>
      <c r="D748" s="183"/>
      <c r="E748" s="183"/>
      <c r="F748" s="183"/>
      <c r="G748" s="183"/>
      <c r="H748" s="183"/>
      <c r="I748" s="183"/>
      <c r="J748" s="183"/>
      <c r="K748" s="183"/>
      <c r="L748" s="183"/>
      <c r="M748" s="183"/>
      <c r="N748" s="183"/>
      <c r="O748" s="183"/>
      <c r="P748" s="183"/>
    </row>
    <row r="749" spans="3:16">
      <c r="C749" s="183"/>
      <c r="D749" s="183"/>
      <c r="E749" s="183"/>
      <c r="F749" s="183"/>
      <c r="G749" s="183"/>
      <c r="H749" s="183"/>
      <c r="I749" s="183"/>
      <c r="J749" s="183"/>
      <c r="K749" s="183"/>
      <c r="L749" s="183"/>
      <c r="M749" s="183"/>
      <c r="N749" s="183"/>
      <c r="O749" s="183"/>
      <c r="P749" s="183"/>
    </row>
    <row r="750" spans="3:16">
      <c r="C750" s="183"/>
      <c r="D750" s="183"/>
      <c r="E750" s="183"/>
      <c r="F750" s="183"/>
      <c r="G750" s="183"/>
      <c r="H750" s="183"/>
      <c r="I750" s="183"/>
      <c r="J750" s="183"/>
      <c r="K750" s="183"/>
      <c r="L750" s="183"/>
      <c r="M750" s="183"/>
      <c r="N750" s="183"/>
      <c r="O750" s="183"/>
      <c r="P750" s="183"/>
    </row>
    <row r="751" spans="3:16">
      <c r="C751" s="183"/>
      <c r="D751" s="183"/>
      <c r="E751" s="183"/>
      <c r="F751" s="183"/>
      <c r="G751" s="183"/>
      <c r="H751" s="183"/>
      <c r="I751" s="183"/>
      <c r="J751" s="183"/>
      <c r="K751" s="183"/>
      <c r="L751" s="183"/>
      <c r="M751" s="183"/>
      <c r="N751" s="183"/>
      <c r="O751" s="183"/>
      <c r="P751" s="183"/>
    </row>
    <row r="752" spans="3:16">
      <c r="C752" s="183"/>
      <c r="D752" s="183"/>
      <c r="E752" s="183"/>
      <c r="F752" s="183"/>
      <c r="G752" s="183"/>
      <c r="H752" s="183"/>
      <c r="I752" s="183"/>
      <c r="J752" s="183"/>
      <c r="K752" s="183"/>
      <c r="L752" s="183"/>
      <c r="M752" s="183"/>
      <c r="N752" s="183"/>
      <c r="O752" s="183"/>
      <c r="P752" s="183"/>
    </row>
    <row r="753" spans="3:16">
      <c r="C753" s="183"/>
      <c r="D753" s="183"/>
      <c r="E753" s="183"/>
      <c r="F753" s="183"/>
      <c r="G753" s="183"/>
      <c r="H753" s="183"/>
      <c r="I753" s="183"/>
      <c r="J753" s="183"/>
      <c r="K753" s="183"/>
      <c r="L753" s="183"/>
      <c r="M753" s="183"/>
      <c r="N753" s="183"/>
      <c r="O753" s="183"/>
      <c r="P753" s="183"/>
    </row>
    <row r="754" spans="3:16">
      <c r="C754" s="183"/>
      <c r="D754" s="183"/>
      <c r="E754" s="183"/>
      <c r="F754" s="183"/>
      <c r="G754" s="183"/>
      <c r="H754" s="183"/>
      <c r="I754" s="183"/>
      <c r="J754" s="183"/>
      <c r="K754" s="183"/>
      <c r="L754" s="183"/>
      <c r="M754" s="183"/>
      <c r="N754" s="183"/>
      <c r="O754" s="183"/>
      <c r="P754" s="183"/>
    </row>
    <row r="755" spans="3:16">
      <c r="C755" s="183"/>
      <c r="D755" s="183"/>
      <c r="E755" s="183"/>
      <c r="F755" s="183"/>
      <c r="G755" s="183"/>
      <c r="H755" s="183"/>
      <c r="I755" s="183"/>
      <c r="J755" s="183"/>
      <c r="K755" s="183"/>
      <c r="L755" s="183"/>
      <c r="M755" s="183"/>
      <c r="N755" s="183"/>
      <c r="O755" s="183"/>
      <c r="P755" s="183"/>
    </row>
    <row r="756" spans="3:16">
      <c r="C756" s="183"/>
      <c r="D756" s="183"/>
      <c r="E756" s="183"/>
      <c r="F756" s="183"/>
      <c r="G756" s="183"/>
      <c r="H756" s="183"/>
      <c r="I756" s="183"/>
      <c r="J756" s="183"/>
      <c r="K756" s="183"/>
      <c r="L756" s="183"/>
      <c r="M756" s="183"/>
      <c r="N756" s="183"/>
      <c r="O756" s="183"/>
      <c r="P756" s="183"/>
    </row>
    <row r="757" spans="3:16">
      <c r="C757" s="183"/>
      <c r="D757" s="183"/>
      <c r="E757" s="183"/>
      <c r="F757" s="183"/>
      <c r="G757" s="183"/>
      <c r="H757" s="183"/>
      <c r="I757" s="183"/>
      <c r="J757" s="183"/>
      <c r="K757" s="183"/>
      <c r="L757" s="183"/>
      <c r="M757" s="183"/>
      <c r="N757" s="183"/>
      <c r="O757" s="183"/>
      <c r="P757" s="183"/>
    </row>
    <row r="758" spans="3:16">
      <c r="C758" s="183"/>
      <c r="D758" s="183"/>
      <c r="E758" s="183"/>
      <c r="F758" s="183"/>
      <c r="G758" s="183"/>
      <c r="H758" s="183"/>
      <c r="I758" s="183"/>
      <c r="J758" s="183"/>
      <c r="K758" s="183"/>
      <c r="L758" s="183"/>
      <c r="M758" s="183"/>
      <c r="N758" s="183"/>
      <c r="O758" s="183"/>
      <c r="P758" s="183"/>
    </row>
    <row r="759" spans="3:16">
      <c r="C759" s="183"/>
      <c r="D759" s="183"/>
      <c r="E759" s="183"/>
      <c r="F759" s="183"/>
      <c r="G759" s="183"/>
      <c r="H759" s="183"/>
      <c r="I759" s="183"/>
      <c r="J759" s="183"/>
      <c r="K759" s="183"/>
      <c r="L759" s="183"/>
      <c r="M759" s="183"/>
      <c r="N759" s="183"/>
      <c r="O759" s="183"/>
      <c r="P759" s="183"/>
    </row>
    <row r="760" spans="3:16">
      <c r="C760" s="183"/>
      <c r="D760" s="183"/>
      <c r="E760" s="183"/>
      <c r="F760" s="183"/>
      <c r="G760" s="183"/>
      <c r="H760" s="183"/>
      <c r="I760" s="183"/>
      <c r="J760" s="183"/>
      <c r="K760" s="183"/>
      <c r="L760" s="183"/>
      <c r="M760" s="183"/>
      <c r="N760" s="183"/>
      <c r="O760" s="183"/>
      <c r="P760" s="183"/>
    </row>
    <row r="761" spans="3:16">
      <c r="C761" s="183"/>
      <c r="D761" s="183"/>
      <c r="E761" s="183"/>
      <c r="F761" s="183"/>
      <c r="G761" s="183"/>
      <c r="H761" s="183"/>
      <c r="I761" s="183"/>
      <c r="J761" s="183"/>
      <c r="K761" s="183"/>
      <c r="L761" s="183"/>
      <c r="M761" s="183"/>
      <c r="N761" s="183"/>
      <c r="O761" s="183"/>
      <c r="P761" s="183"/>
    </row>
    <row r="762" spans="3:16">
      <c r="C762" s="183"/>
      <c r="D762" s="183"/>
      <c r="E762" s="183"/>
      <c r="F762" s="183"/>
      <c r="G762" s="183"/>
      <c r="H762" s="183"/>
      <c r="I762" s="183"/>
      <c r="J762" s="183"/>
      <c r="K762" s="183"/>
      <c r="L762" s="183"/>
      <c r="M762" s="183"/>
      <c r="N762" s="183"/>
      <c r="O762" s="183"/>
      <c r="P762" s="183"/>
    </row>
    <row r="763" spans="3:16">
      <c r="C763" s="183"/>
      <c r="D763" s="183"/>
      <c r="E763" s="183"/>
      <c r="F763" s="183"/>
      <c r="G763" s="183"/>
      <c r="H763" s="183"/>
      <c r="I763" s="183"/>
      <c r="J763" s="183"/>
      <c r="K763" s="183"/>
      <c r="L763" s="183"/>
      <c r="M763" s="183"/>
      <c r="N763" s="183"/>
      <c r="O763" s="183"/>
      <c r="P763" s="183"/>
    </row>
    <row r="764" spans="3:16">
      <c r="C764" s="183"/>
      <c r="D764" s="183"/>
      <c r="E764" s="183"/>
      <c r="F764" s="183"/>
      <c r="G764" s="183"/>
      <c r="H764" s="183"/>
      <c r="I764" s="183"/>
      <c r="J764" s="183"/>
      <c r="K764" s="183"/>
      <c r="L764" s="183"/>
      <c r="M764" s="183"/>
      <c r="N764" s="183"/>
      <c r="O764" s="183"/>
      <c r="P764" s="183"/>
    </row>
    <row r="765" spans="3:16">
      <c r="C765" s="183"/>
      <c r="D765" s="183"/>
      <c r="E765" s="183"/>
      <c r="F765" s="183"/>
      <c r="G765" s="183"/>
      <c r="H765" s="183"/>
      <c r="I765" s="183"/>
      <c r="J765" s="183"/>
      <c r="K765" s="183"/>
      <c r="L765" s="183"/>
      <c r="M765" s="183"/>
      <c r="N765" s="183"/>
      <c r="O765" s="183"/>
      <c r="P765" s="183"/>
    </row>
    <row r="766" spans="3:16">
      <c r="C766" s="183"/>
      <c r="D766" s="183"/>
      <c r="E766" s="183"/>
      <c r="F766" s="183"/>
      <c r="G766" s="183"/>
      <c r="H766" s="183"/>
      <c r="I766" s="183"/>
      <c r="J766" s="183"/>
      <c r="K766" s="183"/>
      <c r="L766" s="183"/>
      <c r="M766" s="183"/>
      <c r="N766" s="183"/>
      <c r="O766" s="183"/>
      <c r="P766" s="183"/>
    </row>
    <row r="767" spans="3:16">
      <c r="C767" s="183"/>
      <c r="D767" s="183"/>
      <c r="E767" s="183"/>
      <c r="F767" s="183"/>
      <c r="G767" s="183"/>
      <c r="H767" s="183"/>
      <c r="I767" s="183"/>
      <c r="J767" s="183"/>
      <c r="K767" s="183"/>
      <c r="L767" s="183"/>
      <c r="M767" s="183"/>
      <c r="N767" s="183"/>
      <c r="O767" s="183"/>
      <c r="P767" s="183"/>
    </row>
    <row r="768" spans="3:16">
      <c r="C768" s="183"/>
      <c r="D768" s="183"/>
      <c r="E768" s="183"/>
      <c r="F768" s="183"/>
      <c r="G768" s="183"/>
      <c r="H768" s="183"/>
      <c r="I768" s="183"/>
      <c r="J768" s="183"/>
      <c r="K768" s="183"/>
      <c r="L768" s="183"/>
      <c r="M768" s="183"/>
      <c r="N768" s="183"/>
      <c r="O768" s="183"/>
      <c r="P768" s="183"/>
    </row>
    <row r="769" spans="3:16">
      <c r="C769" s="183"/>
      <c r="D769" s="183"/>
      <c r="E769" s="183"/>
      <c r="F769" s="183"/>
      <c r="G769" s="183"/>
      <c r="H769" s="183"/>
      <c r="I769" s="183"/>
      <c r="J769" s="183"/>
      <c r="K769" s="183"/>
      <c r="L769" s="183"/>
      <c r="M769" s="183"/>
      <c r="N769" s="183"/>
      <c r="O769" s="183"/>
      <c r="P769" s="183"/>
    </row>
    <row r="770" spans="3:16">
      <c r="C770" s="183"/>
      <c r="D770" s="183"/>
      <c r="E770" s="183"/>
      <c r="F770" s="183"/>
      <c r="G770" s="183"/>
      <c r="H770" s="183"/>
      <c r="I770" s="183"/>
      <c r="J770" s="183"/>
      <c r="K770" s="183"/>
      <c r="L770" s="183"/>
      <c r="M770" s="183"/>
      <c r="N770" s="183"/>
      <c r="O770" s="183"/>
      <c r="P770" s="183"/>
    </row>
    <row r="771" spans="3:16">
      <c r="C771" s="183"/>
      <c r="D771" s="183"/>
      <c r="E771" s="183"/>
      <c r="F771" s="183"/>
      <c r="G771" s="183"/>
      <c r="H771" s="183"/>
      <c r="I771" s="183"/>
      <c r="J771" s="183"/>
      <c r="K771" s="183"/>
      <c r="L771" s="183"/>
      <c r="M771" s="183"/>
      <c r="N771" s="183"/>
      <c r="O771" s="183"/>
      <c r="P771" s="183"/>
    </row>
    <row r="772" spans="3:16">
      <c r="C772" s="183"/>
      <c r="D772" s="183"/>
      <c r="E772" s="183"/>
      <c r="F772" s="183"/>
      <c r="G772" s="183"/>
      <c r="H772" s="183"/>
      <c r="I772" s="183"/>
      <c r="J772" s="183"/>
      <c r="K772" s="183"/>
      <c r="L772" s="183"/>
      <c r="M772" s="183"/>
      <c r="N772" s="183"/>
      <c r="O772" s="183"/>
      <c r="P772" s="183"/>
    </row>
    <row r="773" spans="3:16">
      <c r="C773" s="183"/>
      <c r="D773" s="183"/>
      <c r="E773" s="183"/>
      <c r="F773" s="183"/>
      <c r="G773" s="183"/>
      <c r="H773" s="183"/>
      <c r="I773" s="183"/>
      <c r="J773" s="183"/>
      <c r="K773" s="183"/>
      <c r="L773" s="183"/>
      <c r="M773" s="183"/>
      <c r="N773" s="183"/>
      <c r="O773" s="183"/>
      <c r="P773" s="183"/>
    </row>
    <row r="774" spans="3:16">
      <c r="C774" s="183"/>
      <c r="D774" s="183"/>
      <c r="E774" s="183"/>
      <c r="F774" s="183"/>
      <c r="G774" s="183"/>
      <c r="H774" s="183"/>
      <c r="I774" s="183"/>
      <c r="J774" s="183"/>
      <c r="K774" s="183"/>
      <c r="L774" s="183"/>
      <c r="M774" s="183"/>
      <c r="N774" s="183"/>
      <c r="O774" s="183"/>
      <c r="P774" s="183"/>
    </row>
    <row r="775" spans="3:16">
      <c r="C775" s="183"/>
      <c r="D775" s="183"/>
      <c r="E775" s="183"/>
      <c r="F775" s="183"/>
      <c r="G775" s="183"/>
      <c r="H775" s="183"/>
      <c r="I775" s="183"/>
      <c r="J775" s="183"/>
      <c r="K775" s="183"/>
      <c r="L775" s="183"/>
      <c r="M775" s="183"/>
      <c r="N775" s="183"/>
      <c r="O775" s="183"/>
      <c r="P775" s="183"/>
    </row>
    <row r="776" spans="3:16">
      <c r="C776" s="183"/>
      <c r="D776" s="183"/>
      <c r="E776" s="183"/>
      <c r="F776" s="183"/>
      <c r="G776" s="183"/>
      <c r="H776" s="183"/>
      <c r="I776" s="183"/>
      <c r="J776" s="183"/>
      <c r="K776" s="183"/>
      <c r="L776" s="183"/>
      <c r="M776" s="183"/>
      <c r="N776" s="183"/>
      <c r="O776" s="183"/>
      <c r="P776" s="183"/>
    </row>
    <row r="777" spans="3:16">
      <c r="C777" s="183"/>
      <c r="D777" s="183"/>
      <c r="E777" s="183"/>
      <c r="F777" s="183"/>
      <c r="G777" s="183"/>
      <c r="H777" s="183"/>
      <c r="I777" s="183"/>
      <c r="J777" s="183"/>
      <c r="K777" s="183"/>
      <c r="L777" s="183"/>
      <c r="M777" s="183"/>
      <c r="N777" s="183"/>
      <c r="O777" s="183"/>
      <c r="P777" s="183"/>
    </row>
    <row r="778" spans="3:16">
      <c r="C778" s="183"/>
      <c r="D778" s="183"/>
      <c r="E778" s="183"/>
      <c r="F778" s="183"/>
      <c r="G778" s="183"/>
      <c r="H778" s="183"/>
      <c r="I778" s="183"/>
      <c r="J778" s="183"/>
      <c r="K778" s="183"/>
      <c r="L778" s="183"/>
      <c r="M778" s="183"/>
      <c r="N778" s="183"/>
      <c r="O778" s="183"/>
      <c r="P778" s="183"/>
    </row>
    <row r="779" spans="3:16">
      <c r="C779" s="183"/>
      <c r="D779" s="183"/>
      <c r="E779" s="183"/>
      <c r="F779" s="183"/>
      <c r="G779" s="183"/>
      <c r="H779" s="183"/>
      <c r="I779" s="183"/>
      <c r="J779" s="183"/>
      <c r="K779" s="183"/>
      <c r="L779" s="183"/>
      <c r="M779" s="183"/>
      <c r="N779" s="183"/>
      <c r="O779" s="183"/>
      <c r="P779" s="183"/>
    </row>
    <row r="780" spans="3:16">
      <c r="C780" s="183"/>
      <c r="D780" s="183"/>
      <c r="E780" s="183"/>
      <c r="F780" s="183"/>
      <c r="G780" s="183"/>
      <c r="H780" s="183"/>
      <c r="I780" s="183"/>
      <c r="J780" s="183"/>
      <c r="K780" s="183"/>
      <c r="L780" s="183"/>
      <c r="M780" s="183"/>
      <c r="N780" s="183"/>
      <c r="O780" s="183"/>
      <c r="P780" s="183"/>
    </row>
    <row r="781" spans="3:16">
      <c r="C781" s="183"/>
      <c r="D781" s="183"/>
      <c r="E781" s="183"/>
      <c r="F781" s="183"/>
      <c r="G781" s="183"/>
      <c r="H781" s="183"/>
      <c r="I781" s="183"/>
      <c r="J781" s="183"/>
      <c r="K781" s="183"/>
      <c r="L781" s="183"/>
      <c r="M781" s="183"/>
      <c r="N781" s="183"/>
      <c r="O781" s="183"/>
      <c r="P781" s="183"/>
    </row>
    <row r="782" spans="3:16">
      <c r="C782" s="183"/>
      <c r="D782" s="183"/>
      <c r="E782" s="183"/>
      <c r="F782" s="183"/>
      <c r="G782" s="183"/>
      <c r="H782" s="183"/>
      <c r="I782" s="183"/>
      <c r="J782" s="183"/>
      <c r="K782" s="183"/>
      <c r="L782" s="183"/>
      <c r="M782" s="183"/>
      <c r="N782" s="183"/>
      <c r="O782" s="183"/>
      <c r="P782" s="183"/>
    </row>
    <row r="783" spans="3:16">
      <c r="C783" s="183"/>
      <c r="D783" s="183"/>
      <c r="E783" s="183"/>
      <c r="F783" s="183"/>
      <c r="G783" s="183"/>
      <c r="H783" s="183"/>
      <c r="I783" s="183"/>
      <c r="J783" s="183"/>
      <c r="K783" s="183"/>
      <c r="L783" s="183"/>
      <c r="M783" s="183"/>
      <c r="N783" s="183"/>
      <c r="O783" s="183"/>
      <c r="P783" s="183"/>
    </row>
    <row r="784" spans="3:16">
      <c r="C784" s="183"/>
      <c r="D784" s="183"/>
      <c r="E784" s="183"/>
      <c r="F784" s="183"/>
      <c r="G784" s="183"/>
      <c r="H784" s="183"/>
      <c r="I784" s="183"/>
      <c r="J784" s="183"/>
      <c r="K784" s="183"/>
      <c r="L784" s="183"/>
      <c r="M784" s="183"/>
      <c r="N784" s="183"/>
      <c r="O784" s="183"/>
      <c r="P784" s="183"/>
    </row>
    <row r="785" spans="3:16">
      <c r="C785" s="183"/>
      <c r="D785" s="183"/>
      <c r="E785" s="183"/>
      <c r="F785" s="183"/>
      <c r="G785" s="183"/>
      <c r="H785" s="183"/>
      <c r="I785" s="183"/>
      <c r="J785" s="183"/>
      <c r="K785" s="183"/>
      <c r="L785" s="183"/>
      <c r="M785" s="183"/>
      <c r="N785" s="183"/>
      <c r="O785" s="183"/>
      <c r="P785" s="183"/>
    </row>
    <row r="786" spans="3:16">
      <c r="C786" s="183"/>
      <c r="D786" s="183"/>
      <c r="E786" s="183"/>
      <c r="F786" s="183"/>
      <c r="G786" s="183"/>
      <c r="H786" s="183"/>
      <c r="I786" s="183"/>
      <c r="J786" s="183"/>
      <c r="K786" s="183"/>
      <c r="L786" s="183"/>
      <c r="M786" s="183"/>
      <c r="N786" s="183"/>
      <c r="O786" s="183"/>
      <c r="P786" s="183"/>
    </row>
    <row r="787" spans="3:16">
      <c r="C787" s="183"/>
      <c r="D787" s="183"/>
      <c r="E787" s="183"/>
      <c r="F787" s="183"/>
      <c r="G787" s="183"/>
      <c r="H787" s="183"/>
      <c r="I787" s="183"/>
      <c r="J787" s="183"/>
      <c r="K787" s="183"/>
      <c r="L787" s="183"/>
      <c r="M787" s="183"/>
      <c r="N787" s="183"/>
      <c r="O787" s="183"/>
      <c r="P787" s="183"/>
    </row>
    <row r="788" spans="3:16">
      <c r="C788" s="183"/>
      <c r="D788" s="183"/>
      <c r="E788" s="183"/>
      <c r="F788" s="183"/>
      <c r="G788" s="183"/>
      <c r="H788" s="183"/>
      <c r="I788" s="183"/>
      <c r="J788" s="183"/>
      <c r="K788" s="183"/>
      <c r="L788" s="183"/>
      <c r="M788" s="183"/>
      <c r="N788" s="183"/>
      <c r="O788" s="183"/>
      <c r="P788" s="183"/>
    </row>
    <row r="789" spans="3:16">
      <c r="C789" s="183"/>
      <c r="D789" s="183"/>
      <c r="E789" s="183"/>
      <c r="F789" s="183"/>
      <c r="G789" s="183"/>
      <c r="H789" s="183"/>
      <c r="I789" s="183"/>
      <c r="J789" s="183"/>
      <c r="K789" s="183"/>
      <c r="L789" s="183"/>
      <c r="M789" s="183"/>
      <c r="N789" s="183"/>
      <c r="O789" s="183"/>
      <c r="P789" s="183"/>
    </row>
    <row r="790" spans="3:16">
      <c r="C790" s="183"/>
      <c r="D790" s="183"/>
      <c r="E790" s="183"/>
      <c r="F790" s="183"/>
      <c r="G790" s="183"/>
      <c r="H790" s="183"/>
      <c r="I790" s="183"/>
      <c r="J790" s="183"/>
      <c r="K790" s="183"/>
      <c r="L790" s="183"/>
      <c r="M790" s="183"/>
      <c r="N790" s="183"/>
      <c r="O790" s="183"/>
      <c r="P790" s="183"/>
    </row>
    <row r="791" spans="3:16">
      <c r="C791" s="183"/>
      <c r="D791" s="183"/>
      <c r="E791" s="183"/>
      <c r="F791" s="183"/>
      <c r="G791" s="183"/>
      <c r="H791" s="183"/>
      <c r="I791" s="183"/>
      <c r="J791" s="183"/>
      <c r="K791" s="183"/>
      <c r="L791" s="183"/>
      <c r="M791" s="183"/>
      <c r="N791" s="183"/>
      <c r="O791" s="183"/>
      <c r="P791" s="183"/>
    </row>
    <row r="792" spans="3:16">
      <c r="C792" s="183"/>
      <c r="D792" s="183"/>
      <c r="E792" s="183"/>
      <c r="F792" s="183"/>
      <c r="G792" s="183"/>
      <c r="H792" s="183"/>
      <c r="I792" s="183"/>
      <c r="J792" s="183"/>
      <c r="K792" s="183"/>
      <c r="L792" s="183"/>
      <c r="M792" s="183"/>
      <c r="N792" s="183"/>
      <c r="O792" s="183"/>
      <c r="P792" s="183"/>
    </row>
    <row r="793" spans="3:16">
      <c r="C793" s="183"/>
      <c r="D793" s="183"/>
      <c r="E793" s="183"/>
      <c r="F793" s="183"/>
      <c r="G793" s="183"/>
      <c r="H793" s="183"/>
      <c r="I793" s="183"/>
      <c r="J793" s="183"/>
      <c r="K793" s="183"/>
      <c r="L793" s="183"/>
      <c r="M793" s="183"/>
      <c r="N793" s="183"/>
      <c r="O793" s="183"/>
      <c r="P793" s="183"/>
    </row>
    <row r="794" spans="3:16">
      <c r="C794" s="183"/>
      <c r="D794" s="183"/>
      <c r="E794" s="183"/>
      <c r="F794" s="183"/>
      <c r="G794" s="183"/>
      <c r="H794" s="183"/>
      <c r="I794" s="183"/>
      <c r="J794" s="183"/>
      <c r="K794" s="183"/>
      <c r="L794" s="183"/>
      <c r="M794" s="183"/>
      <c r="N794" s="183"/>
      <c r="O794" s="183"/>
      <c r="P794" s="183"/>
    </row>
    <row r="795" spans="3:16">
      <c r="C795" s="183"/>
      <c r="D795" s="183"/>
      <c r="E795" s="183"/>
      <c r="F795" s="183"/>
      <c r="G795" s="183"/>
      <c r="H795" s="183"/>
      <c r="I795" s="183"/>
      <c r="J795" s="183"/>
      <c r="K795" s="183"/>
      <c r="L795" s="183"/>
      <c r="M795" s="183"/>
      <c r="N795" s="183"/>
      <c r="O795" s="183"/>
      <c r="P795" s="183"/>
    </row>
    <row r="796" spans="3:16">
      <c r="C796" s="183"/>
      <c r="D796" s="183"/>
      <c r="E796" s="183"/>
      <c r="F796" s="183"/>
      <c r="G796" s="183"/>
      <c r="H796" s="183"/>
      <c r="I796" s="183"/>
      <c r="J796" s="183"/>
      <c r="K796" s="183"/>
      <c r="L796" s="183"/>
      <c r="M796" s="183"/>
      <c r="N796" s="183"/>
      <c r="O796" s="183"/>
      <c r="P796" s="183"/>
    </row>
    <row r="797" spans="3:16">
      <c r="C797" s="183"/>
      <c r="D797" s="183"/>
      <c r="E797" s="183"/>
      <c r="F797" s="183"/>
      <c r="G797" s="183"/>
      <c r="H797" s="183"/>
      <c r="I797" s="183"/>
      <c r="J797" s="183"/>
      <c r="K797" s="183"/>
      <c r="L797" s="183"/>
      <c r="M797" s="183"/>
      <c r="N797" s="183"/>
      <c r="O797" s="183"/>
      <c r="P797" s="183"/>
    </row>
    <row r="798" spans="3:16">
      <c r="C798" s="183"/>
      <c r="D798" s="183"/>
      <c r="E798" s="183"/>
      <c r="F798" s="183"/>
      <c r="G798" s="183"/>
      <c r="H798" s="183"/>
      <c r="I798" s="183"/>
      <c r="J798" s="183"/>
      <c r="K798" s="183"/>
      <c r="L798" s="183"/>
      <c r="M798" s="183"/>
      <c r="N798" s="183"/>
      <c r="O798" s="183"/>
      <c r="P798" s="183"/>
    </row>
    <row r="799" spans="3:16">
      <c r="C799" s="183"/>
      <c r="D799" s="183"/>
      <c r="E799" s="183"/>
      <c r="F799" s="183"/>
      <c r="G799" s="183"/>
      <c r="H799" s="183"/>
      <c r="I799" s="183"/>
      <c r="J799" s="183"/>
      <c r="K799" s="183"/>
      <c r="L799" s="183"/>
      <c r="M799" s="183"/>
      <c r="N799" s="183"/>
      <c r="O799" s="183"/>
      <c r="P799" s="183"/>
    </row>
    <row r="800" spans="3:16">
      <c r="C800" s="183"/>
      <c r="D800" s="183"/>
      <c r="E800" s="183"/>
      <c r="F800" s="183"/>
      <c r="G800" s="183"/>
      <c r="H800" s="183"/>
      <c r="I800" s="183"/>
      <c r="J800" s="183"/>
      <c r="K800" s="183"/>
      <c r="L800" s="183"/>
      <c r="M800" s="183"/>
      <c r="N800" s="183"/>
      <c r="O800" s="183"/>
      <c r="P800" s="183"/>
    </row>
    <row r="801" spans="3:16">
      <c r="C801" s="183"/>
      <c r="D801" s="183"/>
      <c r="E801" s="183"/>
      <c r="F801" s="183"/>
      <c r="G801" s="183"/>
      <c r="H801" s="183"/>
      <c r="I801" s="183"/>
      <c r="J801" s="183"/>
      <c r="K801" s="183"/>
      <c r="L801" s="183"/>
      <c r="M801" s="183"/>
      <c r="N801" s="183"/>
      <c r="O801" s="183"/>
      <c r="P801" s="183"/>
    </row>
    <row r="802" spans="3:16">
      <c r="C802" s="183"/>
      <c r="D802" s="183"/>
      <c r="E802" s="183"/>
      <c r="F802" s="183"/>
      <c r="G802" s="183"/>
      <c r="H802" s="183"/>
      <c r="I802" s="183"/>
      <c r="J802" s="183"/>
      <c r="K802" s="183"/>
      <c r="L802" s="183"/>
      <c r="M802" s="183"/>
      <c r="N802" s="183"/>
      <c r="O802" s="183"/>
      <c r="P802" s="183"/>
    </row>
    <row r="803" spans="3:16">
      <c r="C803" s="183"/>
      <c r="D803" s="183"/>
      <c r="E803" s="183"/>
      <c r="F803" s="183"/>
      <c r="G803" s="183"/>
      <c r="H803" s="183"/>
      <c r="I803" s="183"/>
      <c r="J803" s="183"/>
      <c r="K803" s="183"/>
      <c r="L803" s="183"/>
      <c r="M803" s="183"/>
      <c r="N803" s="183"/>
      <c r="O803" s="183"/>
      <c r="P803" s="183"/>
    </row>
    <row r="804" spans="3:16">
      <c r="C804" s="183"/>
      <c r="D804" s="183"/>
      <c r="E804" s="183"/>
      <c r="F804" s="183"/>
      <c r="G804" s="183"/>
      <c r="H804" s="183"/>
      <c r="I804" s="183"/>
      <c r="J804" s="183"/>
      <c r="K804" s="183"/>
      <c r="L804" s="183"/>
      <c r="M804" s="183"/>
      <c r="N804" s="183"/>
      <c r="O804" s="183"/>
      <c r="P804" s="183"/>
    </row>
    <row r="805" spans="3:16">
      <c r="C805" s="183"/>
      <c r="D805" s="183"/>
      <c r="E805" s="183"/>
      <c r="F805" s="183"/>
      <c r="G805" s="183"/>
      <c r="H805" s="183"/>
      <c r="I805" s="183"/>
      <c r="J805" s="183"/>
      <c r="K805" s="183"/>
      <c r="L805" s="183"/>
      <c r="M805" s="183"/>
      <c r="N805" s="183"/>
      <c r="O805" s="183"/>
      <c r="P805" s="183"/>
    </row>
    <row r="806" spans="3:16">
      <c r="C806" s="183"/>
      <c r="D806" s="183"/>
      <c r="E806" s="183"/>
      <c r="F806" s="183"/>
      <c r="G806" s="183"/>
      <c r="H806" s="183"/>
      <c r="I806" s="183"/>
      <c r="J806" s="183"/>
      <c r="K806" s="183"/>
      <c r="L806" s="183"/>
      <c r="M806" s="183"/>
      <c r="N806" s="183"/>
      <c r="O806" s="183"/>
      <c r="P806" s="183"/>
    </row>
    <row r="807" spans="3:16">
      <c r="C807" s="183"/>
      <c r="D807" s="183"/>
      <c r="E807" s="183"/>
      <c r="F807" s="183"/>
      <c r="G807" s="183"/>
      <c r="H807" s="183"/>
      <c r="I807" s="183"/>
      <c r="J807" s="183"/>
      <c r="K807" s="183"/>
      <c r="L807" s="183"/>
      <c r="M807" s="183"/>
      <c r="N807" s="183"/>
      <c r="O807" s="183"/>
      <c r="P807" s="183"/>
    </row>
    <row r="808" spans="3:16">
      <c r="C808" s="183"/>
      <c r="D808" s="183"/>
      <c r="E808" s="183"/>
      <c r="F808" s="183"/>
      <c r="G808" s="183"/>
      <c r="H808" s="183"/>
      <c r="I808" s="183"/>
      <c r="J808" s="183"/>
      <c r="K808" s="183"/>
      <c r="L808" s="183"/>
      <c r="M808" s="183"/>
      <c r="N808" s="183"/>
      <c r="O808" s="183"/>
      <c r="P808" s="183"/>
    </row>
    <row r="809" spans="3:16">
      <c r="C809" s="183"/>
      <c r="D809" s="183"/>
      <c r="E809" s="183"/>
      <c r="F809" s="183"/>
      <c r="G809" s="183"/>
      <c r="H809" s="183"/>
      <c r="I809" s="183"/>
      <c r="J809" s="183"/>
      <c r="K809" s="183"/>
      <c r="L809" s="183"/>
      <c r="M809" s="183"/>
      <c r="N809" s="183"/>
      <c r="O809" s="183"/>
      <c r="P809" s="183"/>
    </row>
    <row r="810" spans="3:16">
      <c r="C810" s="183"/>
      <c r="D810" s="183"/>
      <c r="E810" s="183"/>
      <c r="F810" s="183"/>
      <c r="G810" s="183"/>
      <c r="H810" s="183"/>
      <c r="I810" s="183"/>
      <c r="J810" s="183"/>
      <c r="K810" s="183"/>
      <c r="L810" s="183"/>
      <c r="M810" s="183"/>
      <c r="N810" s="183"/>
      <c r="O810" s="183"/>
      <c r="P810" s="183"/>
    </row>
    <row r="811" spans="3:16">
      <c r="C811" s="183"/>
      <c r="D811" s="183"/>
      <c r="E811" s="183"/>
      <c r="F811" s="183"/>
      <c r="G811" s="183"/>
      <c r="H811" s="183"/>
      <c r="I811" s="183"/>
      <c r="J811" s="183"/>
      <c r="K811" s="183"/>
      <c r="L811" s="183"/>
      <c r="M811" s="183"/>
      <c r="N811" s="183"/>
      <c r="O811" s="183"/>
      <c r="P811" s="183"/>
    </row>
    <row r="812" spans="3:16">
      <c r="C812" s="183"/>
      <c r="D812" s="183"/>
      <c r="E812" s="183"/>
      <c r="F812" s="183"/>
      <c r="G812" s="183"/>
      <c r="H812" s="183"/>
      <c r="I812" s="183"/>
      <c r="J812" s="183"/>
      <c r="K812" s="183"/>
      <c r="L812" s="183"/>
      <c r="M812" s="183"/>
      <c r="N812" s="183"/>
      <c r="O812" s="183"/>
      <c r="P812" s="183"/>
    </row>
    <row r="813" spans="3:16">
      <c r="C813" s="183"/>
      <c r="D813" s="183"/>
      <c r="E813" s="183"/>
      <c r="F813" s="183"/>
      <c r="G813" s="183"/>
      <c r="H813" s="183"/>
      <c r="I813" s="183"/>
      <c r="J813" s="183"/>
      <c r="K813" s="183"/>
      <c r="L813" s="183"/>
      <c r="M813" s="183"/>
      <c r="N813" s="183"/>
      <c r="O813" s="183"/>
      <c r="P813" s="183"/>
    </row>
    <row r="814" spans="3:16">
      <c r="C814" s="183"/>
      <c r="D814" s="183"/>
      <c r="E814" s="183"/>
      <c r="F814" s="183"/>
      <c r="G814" s="183"/>
      <c r="H814" s="183"/>
      <c r="I814" s="183"/>
      <c r="J814" s="183"/>
      <c r="K814" s="183"/>
      <c r="L814" s="183"/>
      <c r="M814" s="183"/>
      <c r="N814" s="183"/>
      <c r="O814" s="183"/>
      <c r="P814" s="183"/>
    </row>
    <row r="815" spans="3:16">
      <c r="C815" s="183"/>
      <c r="D815" s="183"/>
      <c r="E815" s="183"/>
      <c r="F815" s="183"/>
      <c r="G815" s="183"/>
      <c r="H815" s="183"/>
      <c r="I815" s="183"/>
      <c r="J815" s="183"/>
      <c r="K815" s="183"/>
      <c r="L815" s="183"/>
      <c r="M815" s="183"/>
      <c r="N815" s="183"/>
      <c r="O815" s="183"/>
      <c r="P815" s="183"/>
    </row>
    <row r="816" spans="3:16">
      <c r="C816" s="183"/>
      <c r="D816" s="183"/>
      <c r="E816" s="183"/>
      <c r="F816" s="183"/>
      <c r="G816" s="183"/>
      <c r="H816" s="183"/>
      <c r="I816" s="183"/>
      <c r="J816" s="183"/>
      <c r="K816" s="183"/>
      <c r="L816" s="183"/>
      <c r="M816" s="183"/>
      <c r="N816" s="183"/>
      <c r="O816" s="183"/>
      <c r="P816" s="183"/>
    </row>
    <row r="817" spans="3:16">
      <c r="C817" s="183"/>
      <c r="D817" s="183"/>
      <c r="E817" s="183"/>
      <c r="F817" s="183"/>
      <c r="G817" s="183"/>
      <c r="H817" s="183"/>
      <c r="I817" s="183"/>
      <c r="J817" s="183"/>
      <c r="K817" s="183"/>
      <c r="L817" s="183"/>
      <c r="M817" s="183"/>
      <c r="N817" s="183"/>
      <c r="O817" s="183"/>
      <c r="P817" s="183"/>
    </row>
    <row r="818" spans="3:16">
      <c r="C818" s="183"/>
      <c r="D818" s="183"/>
      <c r="E818" s="183"/>
      <c r="F818" s="183"/>
      <c r="G818" s="183"/>
      <c r="H818" s="183"/>
      <c r="I818" s="183"/>
      <c r="J818" s="183"/>
      <c r="K818" s="183"/>
      <c r="L818" s="183"/>
      <c r="M818" s="183"/>
      <c r="N818" s="183"/>
      <c r="O818" s="183"/>
      <c r="P818" s="183"/>
    </row>
    <row r="819" spans="3:16">
      <c r="C819" s="183"/>
      <c r="D819" s="183"/>
      <c r="E819" s="183"/>
      <c r="F819" s="183"/>
      <c r="G819" s="183"/>
      <c r="H819" s="183"/>
      <c r="I819" s="183"/>
      <c r="J819" s="183"/>
      <c r="K819" s="183"/>
      <c r="L819" s="183"/>
      <c r="M819" s="183"/>
      <c r="N819" s="183"/>
      <c r="O819" s="183"/>
      <c r="P819" s="183"/>
    </row>
    <row r="820" spans="3:16">
      <c r="C820" s="183"/>
      <c r="D820" s="183"/>
      <c r="E820" s="183"/>
      <c r="F820" s="183"/>
      <c r="G820" s="183"/>
      <c r="H820" s="183"/>
      <c r="I820" s="183"/>
      <c r="J820" s="183"/>
      <c r="K820" s="183"/>
      <c r="L820" s="183"/>
      <c r="M820" s="183"/>
      <c r="N820" s="183"/>
      <c r="O820" s="183"/>
      <c r="P820" s="183"/>
    </row>
    <row r="821" spans="3:16">
      <c r="C821" s="183"/>
      <c r="D821" s="183"/>
      <c r="E821" s="183"/>
      <c r="F821" s="183"/>
      <c r="G821" s="183"/>
      <c r="H821" s="183"/>
      <c r="I821" s="183"/>
      <c r="J821" s="183"/>
      <c r="K821" s="183"/>
      <c r="L821" s="183"/>
      <c r="M821" s="183"/>
      <c r="N821" s="183"/>
      <c r="O821" s="183"/>
      <c r="P821" s="183"/>
    </row>
    <row r="822" spans="3:16">
      <c r="C822" s="183"/>
      <c r="D822" s="183"/>
      <c r="E822" s="183"/>
      <c r="F822" s="183"/>
      <c r="G822" s="183"/>
      <c r="H822" s="183"/>
      <c r="I822" s="183"/>
      <c r="J822" s="183"/>
      <c r="K822" s="183"/>
      <c r="L822" s="183"/>
      <c r="M822" s="183"/>
      <c r="N822" s="183"/>
      <c r="O822" s="183"/>
      <c r="P822" s="183"/>
    </row>
    <row r="823" spans="3:16">
      <c r="C823" s="183"/>
      <c r="D823" s="183"/>
      <c r="E823" s="183"/>
      <c r="F823" s="183"/>
      <c r="G823" s="183"/>
      <c r="H823" s="183"/>
      <c r="I823" s="183"/>
      <c r="J823" s="183"/>
      <c r="K823" s="183"/>
      <c r="L823" s="183"/>
      <c r="M823" s="183"/>
      <c r="N823" s="183"/>
      <c r="O823" s="183"/>
      <c r="P823" s="183"/>
    </row>
    <row r="824" spans="3:16">
      <c r="C824" s="183"/>
      <c r="D824" s="183"/>
      <c r="E824" s="183"/>
      <c r="F824" s="183"/>
      <c r="G824" s="183"/>
      <c r="H824" s="183"/>
      <c r="I824" s="183"/>
      <c r="J824" s="183"/>
      <c r="K824" s="183"/>
      <c r="L824" s="183"/>
      <c r="M824" s="183"/>
      <c r="N824" s="183"/>
      <c r="O824" s="183"/>
      <c r="P824" s="183"/>
    </row>
    <row r="825" spans="3:16">
      <c r="C825" s="183"/>
      <c r="D825" s="183"/>
      <c r="E825" s="183"/>
      <c r="F825" s="183"/>
      <c r="G825" s="183"/>
      <c r="H825" s="183"/>
      <c r="I825" s="183"/>
      <c r="J825" s="183"/>
      <c r="K825" s="183"/>
      <c r="L825" s="183"/>
      <c r="M825" s="183"/>
      <c r="N825" s="183"/>
      <c r="O825" s="183"/>
      <c r="P825" s="183"/>
    </row>
    <row r="826" spans="3:16">
      <c r="C826" s="183"/>
      <c r="D826" s="183"/>
      <c r="E826" s="183"/>
      <c r="F826" s="183"/>
      <c r="G826" s="183"/>
      <c r="H826" s="183"/>
      <c r="I826" s="183"/>
      <c r="J826" s="183"/>
      <c r="K826" s="183"/>
      <c r="L826" s="183"/>
      <c r="M826" s="183"/>
      <c r="N826" s="183"/>
      <c r="O826" s="183"/>
      <c r="P826" s="183"/>
    </row>
    <row r="827" spans="3:16">
      <c r="C827" s="183"/>
      <c r="D827" s="183"/>
      <c r="E827" s="183"/>
      <c r="F827" s="183"/>
      <c r="G827" s="183"/>
      <c r="H827" s="183"/>
      <c r="I827" s="183"/>
      <c r="J827" s="183"/>
      <c r="K827" s="183"/>
      <c r="L827" s="183"/>
      <c r="M827" s="183"/>
      <c r="N827" s="183"/>
      <c r="O827" s="183"/>
      <c r="P827" s="183"/>
    </row>
    <row r="828" spans="3:16">
      <c r="C828" s="183"/>
      <c r="D828" s="183"/>
      <c r="E828" s="183"/>
      <c r="F828" s="183"/>
      <c r="G828" s="183"/>
      <c r="H828" s="183"/>
      <c r="I828" s="183"/>
      <c r="J828" s="183"/>
      <c r="K828" s="183"/>
      <c r="L828" s="183"/>
      <c r="M828" s="183"/>
      <c r="N828" s="183"/>
      <c r="O828" s="183"/>
      <c r="P828" s="183"/>
    </row>
    <row r="829" spans="3:16">
      <c r="C829" s="183"/>
      <c r="D829" s="183"/>
      <c r="E829" s="183"/>
      <c r="F829" s="183"/>
      <c r="G829" s="183"/>
      <c r="H829" s="183"/>
      <c r="I829" s="183"/>
      <c r="J829" s="183"/>
      <c r="K829" s="183"/>
      <c r="L829" s="183"/>
      <c r="M829" s="183"/>
      <c r="N829" s="183"/>
      <c r="O829" s="183"/>
      <c r="P829" s="183"/>
    </row>
    <row r="830" spans="3:16">
      <c r="C830" s="183"/>
      <c r="D830" s="183"/>
      <c r="E830" s="183"/>
      <c r="F830" s="183"/>
      <c r="G830" s="183"/>
      <c r="H830" s="183"/>
      <c r="I830" s="183"/>
      <c r="J830" s="183"/>
      <c r="K830" s="183"/>
      <c r="L830" s="183"/>
      <c r="M830" s="183"/>
      <c r="N830" s="183"/>
      <c r="O830" s="183"/>
      <c r="P830" s="183"/>
    </row>
    <row r="831" spans="3:16">
      <c r="C831" s="183"/>
      <c r="D831" s="183"/>
      <c r="E831" s="183"/>
      <c r="F831" s="183"/>
      <c r="G831" s="183"/>
      <c r="H831" s="183"/>
      <c r="I831" s="183"/>
      <c r="J831" s="183"/>
      <c r="K831" s="183"/>
      <c r="L831" s="183"/>
      <c r="M831" s="183"/>
      <c r="N831" s="183"/>
      <c r="O831" s="183"/>
      <c r="P831" s="183"/>
    </row>
    <row r="832" spans="3:16">
      <c r="C832" s="183"/>
      <c r="D832" s="183"/>
      <c r="E832" s="183"/>
      <c r="F832" s="183"/>
      <c r="G832" s="183"/>
      <c r="H832" s="183"/>
      <c r="I832" s="183"/>
      <c r="J832" s="183"/>
      <c r="K832" s="183"/>
      <c r="L832" s="183"/>
      <c r="M832" s="183"/>
      <c r="N832" s="183"/>
      <c r="O832" s="183"/>
      <c r="P832" s="183"/>
    </row>
    <row r="833" spans="3:16">
      <c r="C833" s="183"/>
      <c r="D833" s="183"/>
      <c r="E833" s="183"/>
      <c r="F833" s="183"/>
      <c r="G833" s="183"/>
      <c r="H833" s="183"/>
      <c r="I833" s="183"/>
      <c r="J833" s="183"/>
      <c r="K833" s="183"/>
      <c r="L833" s="183"/>
      <c r="M833" s="183"/>
      <c r="N833" s="183"/>
      <c r="O833" s="183"/>
      <c r="P833" s="183"/>
    </row>
    <row r="834" spans="3:16">
      <c r="C834" s="183"/>
      <c r="D834" s="183"/>
      <c r="E834" s="183"/>
      <c r="F834" s="183"/>
      <c r="G834" s="183"/>
      <c r="H834" s="183"/>
      <c r="I834" s="183"/>
      <c r="J834" s="183"/>
      <c r="K834" s="183"/>
      <c r="L834" s="183"/>
      <c r="M834" s="183"/>
      <c r="N834" s="183"/>
      <c r="O834" s="183"/>
      <c r="P834" s="183"/>
    </row>
    <row r="835" spans="3:16">
      <c r="C835" s="183"/>
      <c r="D835" s="183"/>
      <c r="E835" s="183"/>
      <c r="F835" s="183"/>
      <c r="G835" s="183"/>
      <c r="H835" s="183"/>
      <c r="I835" s="183"/>
      <c r="J835" s="183"/>
      <c r="K835" s="183"/>
      <c r="L835" s="183"/>
      <c r="M835" s="183"/>
      <c r="N835" s="183"/>
      <c r="O835" s="183"/>
      <c r="P835" s="183"/>
    </row>
    <row r="836" spans="3:16">
      <c r="C836" s="183"/>
      <c r="D836" s="183"/>
      <c r="E836" s="183"/>
      <c r="F836" s="183"/>
      <c r="G836" s="183"/>
      <c r="H836" s="183"/>
      <c r="I836" s="183"/>
      <c r="J836" s="183"/>
      <c r="K836" s="183"/>
      <c r="L836" s="183"/>
      <c r="M836" s="183"/>
      <c r="N836" s="183"/>
      <c r="O836" s="183"/>
      <c r="P836" s="183"/>
    </row>
    <row r="837" spans="3:16">
      <c r="C837" s="183"/>
      <c r="D837" s="183"/>
      <c r="E837" s="183"/>
      <c r="F837" s="183"/>
      <c r="G837" s="183"/>
      <c r="H837" s="183"/>
      <c r="I837" s="183"/>
      <c r="J837" s="183"/>
      <c r="K837" s="183"/>
      <c r="L837" s="183"/>
      <c r="M837" s="183"/>
      <c r="N837" s="183"/>
      <c r="O837" s="183"/>
      <c r="P837" s="183"/>
    </row>
    <row r="838" spans="3:16">
      <c r="C838" s="183"/>
      <c r="D838" s="183"/>
      <c r="E838" s="183"/>
      <c r="F838" s="183"/>
      <c r="G838" s="183"/>
      <c r="H838" s="183"/>
      <c r="I838" s="183"/>
      <c r="J838" s="183"/>
      <c r="K838" s="183"/>
      <c r="L838" s="183"/>
      <c r="M838" s="183"/>
      <c r="N838" s="183"/>
      <c r="O838" s="183"/>
      <c r="P838" s="183"/>
    </row>
    <row r="839" spans="3:16">
      <c r="C839" s="183"/>
      <c r="D839" s="183"/>
      <c r="E839" s="183"/>
      <c r="F839" s="183"/>
      <c r="G839" s="183"/>
      <c r="H839" s="183"/>
      <c r="I839" s="183"/>
      <c r="J839" s="183"/>
      <c r="K839" s="183"/>
      <c r="L839" s="183"/>
      <c r="M839" s="183"/>
      <c r="N839" s="183"/>
      <c r="O839" s="183"/>
      <c r="P839" s="183"/>
    </row>
    <row r="840" spans="3:16">
      <c r="C840" s="183"/>
      <c r="D840" s="183"/>
      <c r="E840" s="183"/>
      <c r="F840" s="183"/>
      <c r="G840" s="183"/>
      <c r="H840" s="183"/>
      <c r="I840" s="183"/>
      <c r="J840" s="183"/>
      <c r="K840" s="183"/>
      <c r="L840" s="183"/>
      <c r="M840" s="183"/>
      <c r="N840" s="183"/>
      <c r="O840" s="183"/>
      <c r="P840" s="183"/>
    </row>
    <row r="841" spans="3:16">
      <c r="C841" s="183"/>
      <c r="D841" s="183"/>
      <c r="E841" s="183"/>
      <c r="F841" s="183"/>
      <c r="G841" s="183"/>
      <c r="H841" s="183"/>
      <c r="I841" s="183"/>
      <c r="J841" s="183"/>
      <c r="K841" s="183"/>
      <c r="L841" s="183"/>
      <c r="M841" s="183"/>
      <c r="N841" s="183"/>
      <c r="O841" s="183"/>
      <c r="P841" s="183"/>
    </row>
    <row r="842" spans="3:16">
      <c r="C842" s="183"/>
      <c r="D842" s="183"/>
      <c r="E842" s="183"/>
      <c r="F842" s="183"/>
      <c r="G842" s="183"/>
      <c r="H842" s="183"/>
      <c r="I842" s="183"/>
      <c r="J842" s="183"/>
      <c r="K842" s="183"/>
      <c r="L842" s="183"/>
      <c r="M842" s="183"/>
      <c r="N842" s="183"/>
      <c r="O842" s="183"/>
      <c r="P842" s="183"/>
    </row>
    <row r="843" spans="3:16">
      <c r="C843" s="183"/>
      <c r="D843" s="183"/>
      <c r="E843" s="183"/>
      <c r="F843" s="183"/>
      <c r="G843" s="183"/>
      <c r="H843" s="183"/>
      <c r="I843" s="183"/>
      <c r="J843" s="183"/>
      <c r="K843" s="183"/>
      <c r="L843" s="183"/>
      <c r="M843" s="183"/>
      <c r="N843" s="183"/>
      <c r="O843" s="183"/>
      <c r="P843" s="183"/>
    </row>
    <row r="844" spans="3:16">
      <c r="C844" s="183"/>
      <c r="D844" s="183"/>
      <c r="E844" s="183"/>
      <c r="F844" s="183"/>
      <c r="G844" s="183"/>
      <c r="H844" s="183"/>
      <c r="I844" s="183"/>
      <c r="J844" s="183"/>
      <c r="K844" s="183"/>
      <c r="L844" s="183"/>
      <c r="M844" s="183"/>
      <c r="N844" s="183"/>
      <c r="O844" s="183"/>
      <c r="P844" s="183"/>
    </row>
    <row r="845" spans="3:16">
      <c r="C845" s="183"/>
      <c r="D845" s="183"/>
      <c r="E845" s="183"/>
      <c r="F845" s="183"/>
      <c r="G845" s="183"/>
      <c r="H845" s="183"/>
      <c r="I845" s="183"/>
      <c r="J845" s="183"/>
      <c r="K845" s="183"/>
      <c r="L845" s="183"/>
      <c r="M845" s="183"/>
      <c r="N845" s="183"/>
      <c r="O845" s="183"/>
      <c r="P845" s="183"/>
    </row>
    <row r="846" spans="3:16">
      <c r="C846" s="183"/>
      <c r="D846" s="183"/>
      <c r="E846" s="183"/>
      <c r="F846" s="183"/>
      <c r="G846" s="183"/>
      <c r="H846" s="183"/>
      <c r="I846" s="183"/>
      <c r="J846" s="183"/>
      <c r="K846" s="183"/>
      <c r="L846" s="183"/>
      <c r="M846" s="183"/>
      <c r="N846" s="183"/>
      <c r="O846" s="183"/>
      <c r="P846" s="183"/>
    </row>
    <row r="847" spans="3:16">
      <c r="C847" s="183"/>
      <c r="D847" s="183"/>
      <c r="E847" s="183"/>
      <c r="F847" s="183"/>
      <c r="G847" s="183"/>
      <c r="H847" s="183"/>
      <c r="I847" s="183"/>
      <c r="J847" s="183"/>
      <c r="K847" s="183"/>
      <c r="L847" s="183"/>
      <c r="M847" s="183"/>
      <c r="N847" s="183"/>
      <c r="O847" s="183"/>
      <c r="P847" s="183"/>
    </row>
    <row r="848" spans="3:16">
      <c r="C848" s="183"/>
      <c r="D848" s="183"/>
      <c r="E848" s="183"/>
      <c r="F848" s="183"/>
      <c r="G848" s="183"/>
      <c r="H848" s="183"/>
      <c r="I848" s="183"/>
      <c r="J848" s="183"/>
      <c r="K848" s="183"/>
      <c r="L848" s="183"/>
      <c r="M848" s="183"/>
      <c r="N848" s="183"/>
      <c r="O848" s="183"/>
      <c r="P848" s="183"/>
    </row>
    <row r="849" spans="3:16">
      <c r="C849" s="183"/>
      <c r="D849" s="183"/>
      <c r="E849" s="183"/>
      <c r="F849" s="183"/>
      <c r="G849" s="183"/>
      <c r="H849" s="183"/>
      <c r="I849" s="183"/>
      <c r="J849" s="183"/>
      <c r="K849" s="183"/>
      <c r="L849" s="183"/>
      <c r="M849" s="183"/>
      <c r="N849" s="183"/>
      <c r="O849" s="183"/>
      <c r="P849" s="183"/>
    </row>
    <row r="850" spans="3:16">
      <c r="C850" s="183"/>
      <c r="D850" s="183"/>
      <c r="E850" s="183"/>
      <c r="F850" s="183"/>
      <c r="G850" s="183"/>
      <c r="H850" s="183"/>
      <c r="I850" s="183"/>
      <c r="J850" s="183"/>
      <c r="K850" s="183"/>
      <c r="L850" s="183"/>
      <c r="M850" s="183"/>
      <c r="N850" s="183"/>
      <c r="O850" s="183"/>
      <c r="P850" s="183"/>
    </row>
    <row r="851" spans="3:16">
      <c r="C851" s="183"/>
      <c r="D851" s="183"/>
      <c r="E851" s="183"/>
      <c r="F851" s="183"/>
      <c r="G851" s="183"/>
      <c r="H851" s="183"/>
      <c r="I851" s="183"/>
      <c r="J851" s="183"/>
      <c r="K851" s="183"/>
      <c r="L851" s="183"/>
      <c r="M851" s="183"/>
      <c r="N851" s="183"/>
      <c r="O851" s="183"/>
      <c r="P851" s="183"/>
    </row>
    <row r="852" spans="3:16">
      <c r="C852" s="183"/>
      <c r="D852" s="183"/>
      <c r="E852" s="183"/>
      <c r="F852" s="183"/>
      <c r="G852" s="183"/>
      <c r="H852" s="183"/>
      <c r="I852" s="183"/>
      <c r="J852" s="183"/>
      <c r="K852" s="183"/>
      <c r="L852" s="183"/>
      <c r="M852" s="183"/>
      <c r="N852" s="183"/>
      <c r="O852" s="183"/>
      <c r="P852" s="183"/>
    </row>
    <row r="853" spans="3:16">
      <c r="C853" s="183"/>
      <c r="D853" s="183"/>
      <c r="E853" s="183"/>
      <c r="F853" s="183"/>
      <c r="G853" s="183"/>
      <c r="H853" s="183"/>
      <c r="I853" s="183"/>
      <c r="J853" s="183"/>
      <c r="K853" s="183"/>
      <c r="L853" s="183"/>
      <c r="M853" s="183"/>
      <c r="N853" s="183"/>
      <c r="O853" s="183"/>
      <c r="P853" s="183"/>
    </row>
    <row r="854" spans="3:16">
      <c r="C854" s="183"/>
      <c r="D854" s="183"/>
      <c r="E854" s="183"/>
      <c r="F854" s="183"/>
      <c r="G854" s="183"/>
      <c r="H854" s="183"/>
      <c r="I854" s="183"/>
      <c r="J854" s="183"/>
      <c r="K854" s="183"/>
      <c r="L854" s="183"/>
      <c r="M854" s="183"/>
      <c r="N854" s="183"/>
      <c r="O854" s="183"/>
      <c r="P854" s="183"/>
    </row>
    <row r="855" spans="3:16">
      <c r="C855" s="183"/>
      <c r="D855" s="183"/>
      <c r="E855" s="183"/>
      <c r="F855" s="183"/>
      <c r="G855" s="183"/>
      <c r="H855" s="183"/>
      <c r="I855" s="183"/>
      <c r="J855" s="183"/>
      <c r="K855" s="183"/>
      <c r="L855" s="183"/>
      <c r="M855" s="183"/>
      <c r="N855" s="183"/>
      <c r="O855" s="183"/>
      <c r="P855" s="183"/>
    </row>
    <row r="856" spans="3:16">
      <c r="C856" s="183"/>
      <c r="D856" s="183"/>
      <c r="E856" s="183"/>
      <c r="F856" s="183"/>
      <c r="G856" s="183"/>
      <c r="H856" s="183"/>
      <c r="I856" s="183"/>
      <c r="J856" s="183"/>
      <c r="K856" s="183"/>
      <c r="L856" s="183"/>
      <c r="M856" s="183"/>
      <c r="N856" s="183"/>
      <c r="O856" s="183"/>
      <c r="P856" s="183"/>
    </row>
    <row r="857" spans="3:16">
      <c r="C857" s="183"/>
      <c r="D857" s="183"/>
      <c r="E857" s="183"/>
      <c r="F857" s="183"/>
      <c r="G857" s="183"/>
      <c r="H857" s="183"/>
      <c r="I857" s="183"/>
      <c r="J857" s="183"/>
      <c r="K857" s="183"/>
      <c r="L857" s="183"/>
      <c r="M857" s="183"/>
      <c r="N857" s="183"/>
      <c r="O857" s="183"/>
      <c r="P857" s="183"/>
    </row>
    <row r="858" spans="3:16">
      <c r="C858" s="183"/>
      <c r="D858" s="183"/>
      <c r="E858" s="183"/>
      <c r="F858" s="183"/>
      <c r="G858" s="183"/>
      <c r="H858" s="183"/>
      <c r="I858" s="183"/>
      <c r="J858" s="183"/>
      <c r="K858" s="183"/>
      <c r="L858" s="183"/>
      <c r="M858" s="183"/>
      <c r="N858" s="183"/>
      <c r="O858" s="183"/>
      <c r="P858" s="183"/>
    </row>
    <row r="859" spans="3:16">
      <c r="C859" s="183"/>
      <c r="D859" s="183"/>
      <c r="E859" s="183"/>
      <c r="F859" s="183"/>
      <c r="G859" s="183"/>
      <c r="H859" s="183"/>
      <c r="I859" s="183"/>
      <c r="J859" s="183"/>
      <c r="K859" s="183"/>
      <c r="L859" s="183"/>
      <c r="M859" s="183"/>
      <c r="N859" s="183"/>
      <c r="O859" s="183"/>
      <c r="P859" s="183"/>
    </row>
    <row r="860" spans="3:16">
      <c r="C860" s="183"/>
      <c r="D860" s="183"/>
      <c r="E860" s="183"/>
      <c r="F860" s="183"/>
      <c r="G860" s="183"/>
      <c r="H860" s="183"/>
      <c r="I860" s="183"/>
      <c r="J860" s="183"/>
      <c r="K860" s="183"/>
      <c r="L860" s="183"/>
      <c r="M860" s="183"/>
      <c r="N860" s="183"/>
      <c r="O860" s="183"/>
      <c r="P860" s="183"/>
    </row>
    <row r="861" spans="3:16">
      <c r="C861" s="183"/>
      <c r="D861" s="183"/>
      <c r="E861" s="183"/>
      <c r="F861" s="183"/>
      <c r="G861" s="183"/>
      <c r="H861" s="183"/>
      <c r="I861" s="183"/>
      <c r="J861" s="183"/>
      <c r="K861" s="183"/>
      <c r="L861" s="183"/>
      <c r="M861" s="183"/>
      <c r="N861" s="183"/>
      <c r="O861" s="183"/>
      <c r="P861" s="183"/>
    </row>
    <row r="862" spans="3:16">
      <c r="C862" s="183"/>
      <c r="D862" s="183"/>
      <c r="E862" s="183"/>
      <c r="F862" s="183"/>
      <c r="G862" s="183"/>
      <c r="H862" s="183"/>
      <c r="I862" s="183"/>
      <c r="J862" s="183"/>
      <c r="K862" s="183"/>
      <c r="L862" s="183"/>
      <c r="M862" s="183"/>
      <c r="N862" s="183"/>
      <c r="O862" s="183"/>
      <c r="P862" s="183"/>
    </row>
    <row r="863" spans="3:16">
      <c r="C863" s="183"/>
      <c r="D863" s="183"/>
      <c r="E863" s="183"/>
      <c r="F863" s="183"/>
      <c r="G863" s="183"/>
      <c r="H863" s="183"/>
      <c r="I863" s="183"/>
      <c r="J863" s="183"/>
      <c r="K863" s="183"/>
      <c r="L863" s="183"/>
      <c r="M863" s="183"/>
      <c r="N863" s="183"/>
      <c r="O863" s="183"/>
      <c r="P863" s="183"/>
    </row>
    <row r="864" spans="3:16">
      <c r="C864" s="183"/>
      <c r="D864" s="183"/>
      <c r="E864" s="183"/>
      <c r="F864" s="183"/>
      <c r="G864" s="183"/>
      <c r="H864" s="183"/>
      <c r="I864" s="183"/>
      <c r="J864" s="183"/>
      <c r="K864" s="183"/>
      <c r="L864" s="183"/>
      <c r="M864" s="183"/>
      <c r="N864" s="183"/>
      <c r="O864" s="183"/>
      <c r="P864" s="183"/>
    </row>
    <row r="865" spans="3:16">
      <c r="C865" s="183"/>
      <c r="D865" s="183"/>
      <c r="E865" s="183"/>
      <c r="F865" s="183"/>
      <c r="G865" s="183"/>
      <c r="H865" s="183"/>
      <c r="I865" s="183"/>
      <c r="J865" s="183"/>
      <c r="K865" s="183"/>
      <c r="L865" s="183"/>
      <c r="M865" s="183"/>
      <c r="N865" s="183"/>
      <c r="O865" s="183"/>
      <c r="P865" s="183"/>
    </row>
    <row r="866" spans="3:16">
      <c r="C866" s="183"/>
      <c r="D866" s="183"/>
      <c r="E866" s="183"/>
      <c r="F866" s="183"/>
      <c r="G866" s="183"/>
      <c r="H866" s="183"/>
      <c r="I866" s="183"/>
      <c r="J866" s="183"/>
      <c r="K866" s="183"/>
      <c r="L866" s="183"/>
      <c r="M866" s="183"/>
      <c r="N866" s="183"/>
      <c r="O866" s="183"/>
      <c r="P866" s="183"/>
    </row>
    <row r="867" spans="3:16">
      <c r="C867" s="183"/>
      <c r="D867" s="183"/>
      <c r="E867" s="183"/>
      <c r="F867" s="183"/>
      <c r="G867" s="183"/>
      <c r="H867" s="183"/>
      <c r="I867" s="183"/>
      <c r="J867" s="183"/>
      <c r="K867" s="183"/>
      <c r="L867" s="183"/>
      <c r="M867" s="183"/>
      <c r="N867" s="183"/>
      <c r="O867" s="183"/>
      <c r="P867" s="183"/>
    </row>
    <row r="868" spans="3:16">
      <c r="C868" s="183"/>
      <c r="D868" s="183"/>
      <c r="E868" s="183"/>
      <c r="F868" s="183"/>
      <c r="G868" s="183"/>
      <c r="H868" s="183"/>
      <c r="I868" s="183"/>
      <c r="J868" s="183"/>
      <c r="K868" s="183"/>
      <c r="L868" s="183"/>
      <c r="M868" s="183"/>
      <c r="N868" s="183"/>
      <c r="O868" s="183"/>
      <c r="P868" s="183"/>
    </row>
    <row r="869" spans="3:16">
      <c r="C869" s="183"/>
      <c r="D869" s="183"/>
      <c r="E869" s="183"/>
      <c r="F869" s="183"/>
      <c r="G869" s="183"/>
      <c r="H869" s="183"/>
      <c r="I869" s="183"/>
      <c r="J869" s="183"/>
      <c r="K869" s="183"/>
      <c r="L869" s="183"/>
      <c r="M869" s="183"/>
      <c r="N869" s="183"/>
      <c r="O869" s="183"/>
      <c r="P869" s="183"/>
    </row>
    <row r="870" spans="3:16">
      <c r="C870" s="183"/>
      <c r="D870" s="183"/>
      <c r="E870" s="183"/>
      <c r="F870" s="183"/>
      <c r="G870" s="183"/>
      <c r="H870" s="183"/>
      <c r="I870" s="183"/>
      <c r="J870" s="183"/>
      <c r="K870" s="183"/>
      <c r="L870" s="183"/>
      <c r="M870" s="183"/>
      <c r="N870" s="183"/>
      <c r="O870" s="183"/>
      <c r="P870" s="183"/>
    </row>
    <row r="871" spans="3:16">
      <c r="C871" s="183"/>
      <c r="D871" s="183"/>
      <c r="E871" s="183"/>
      <c r="F871" s="183"/>
      <c r="G871" s="183"/>
      <c r="H871" s="183"/>
      <c r="I871" s="183"/>
      <c r="J871" s="183"/>
      <c r="K871" s="183"/>
      <c r="L871" s="183"/>
      <c r="M871" s="183"/>
      <c r="N871" s="183"/>
      <c r="O871" s="183"/>
      <c r="P871" s="183"/>
    </row>
    <row r="872" spans="3:16">
      <c r="C872" s="183"/>
      <c r="D872" s="183"/>
      <c r="E872" s="183"/>
      <c r="F872" s="183"/>
      <c r="G872" s="183"/>
      <c r="H872" s="183"/>
      <c r="I872" s="183"/>
      <c r="J872" s="183"/>
      <c r="K872" s="183"/>
      <c r="L872" s="183"/>
      <c r="M872" s="183"/>
      <c r="N872" s="183"/>
      <c r="O872" s="183"/>
      <c r="P872" s="183"/>
    </row>
    <row r="873" spans="3:16">
      <c r="C873" s="183"/>
      <c r="D873" s="183"/>
      <c r="E873" s="183"/>
      <c r="F873" s="183"/>
      <c r="G873" s="183"/>
      <c r="H873" s="183"/>
      <c r="I873" s="183"/>
      <c r="J873" s="183"/>
      <c r="K873" s="183"/>
      <c r="L873" s="183"/>
      <c r="M873" s="183"/>
      <c r="N873" s="183"/>
      <c r="O873" s="183"/>
      <c r="P873" s="183"/>
    </row>
    <row r="874" spans="3:16">
      <c r="C874" s="183"/>
      <c r="D874" s="183"/>
      <c r="E874" s="183"/>
      <c r="F874" s="183"/>
      <c r="G874" s="183"/>
      <c r="H874" s="183"/>
      <c r="I874" s="183"/>
      <c r="J874" s="183"/>
      <c r="K874" s="183"/>
      <c r="L874" s="183"/>
      <c r="M874" s="183"/>
      <c r="N874" s="183"/>
      <c r="O874" s="183"/>
      <c r="P874" s="183"/>
    </row>
    <row r="875" spans="3:16">
      <c r="C875" s="183"/>
      <c r="D875" s="183"/>
      <c r="E875" s="183"/>
      <c r="F875" s="183"/>
      <c r="G875" s="183"/>
      <c r="H875" s="183"/>
      <c r="I875" s="183"/>
      <c r="J875" s="183"/>
      <c r="K875" s="183"/>
      <c r="L875" s="183"/>
      <c r="M875" s="183"/>
      <c r="N875" s="183"/>
      <c r="O875" s="183"/>
      <c r="P875" s="183"/>
    </row>
    <row r="876" spans="3:16">
      <c r="C876" s="183"/>
      <c r="D876" s="183"/>
      <c r="E876" s="183"/>
      <c r="F876" s="183"/>
      <c r="G876" s="183"/>
      <c r="H876" s="183"/>
      <c r="I876" s="183"/>
      <c r="J876" s="183"/>
      <c r="K876" s="183"/>
      <c r="L876" s="183"/>
      <c r="M876" s="183"/>
      <c r="N876" s="183"/>
      <c r="O876" s="183"/>
      <c r="P876" s="183"/>
    </row>
    <row r="877" spans="3:16">
      <c r="C877" s="183"/>
      <c r="D877" s="183"/>
      <c r="E877" s="183"/>
      <c r="F877" s="183"/>
      <c r="G877" s="183"/>
      <c r="H877" s="183"/>
      <c r="I877" s="183"/>
      <c r="J877" s="183"/>
      <c r="K877" s="183"/>
      <c r="L877" s="183"/>
      <c r="M877" s="183"/>
      <c r="N877" s="183"/>
      <c r="O877" s="183"/>
      <c r="P877" s="183"/>
    </row>
    <row r="878" spans="3:16">
      <c r="C878" s="183"/>
      <c r="D878" s="183"/>
      <c r="E878" s="183"/>
      <c r="F878" s="183"/>
      <c r="G878" s="183"/>
      <c r="H878" s="183"/>
      <c r="I878" s="183"/>
      <c r="J878" s="183"/>
      <c r="K878" s="183"/>
      <c r="L878" s="183"/>
      <c r="M878" s="183"/>
      <c r="N878" s="183"/>
      <c r="O878" s="183"/>
      <c r="P878" s="183"/>
    </row>
    <row r="879" spans="3:16">
      <c r="C879" s="183"/>
      <c r="D879" s="183"/>
      <c r="E879" s="183"/>
      <c r="F879" s="183"/>
      <c r="G879" s="183"/>
      <c r="H879" s="183"/>
      <c r="I879" s="183"/>
      <c r="J879" s="183"/>
      <c r="K879" s="183"/>
      <c r="L879" s="183"/>
      <c r="M879" s="183"/>
      <c r="N879" s="183"/>
      <c r="O879" s="183"/>
      <c r="P879" s="183"/>
    </row>
    <row r="880" spans="3:16">
      <c r="C880" s="183"/>
      <c r="D880" s="183"/>
      <c r="E880" s="183"/>
      <c r="F880" s="183"/>
      <c r="G880" s="183"/>
      <c r="H880" s="183"/>
      <c r="I880" s="183"/>
      <c r="J880" s="183"/>
      <c r="K880" s="183"/>
      <c r="L880" s="183"/>
      <c r="M880" s="183"/>
      <c r="N880" s="183"/>
      <c r="O880" s="183"/>
      <c r="P880" s="183"/>
    </row>
    <row r="881" spans="3:16">
      <c r="C881" s="183"/>
      <c r="D881" s="183"/>
      <c r="E881" s="183"/>
      <c r="F881" s="183"/>
      <c r="G881" s="183"/>
      <c r="H881" s="183"/>
      <c r="I881" s="183"/>
      <c r="J881" s="183"/>
      <c r="K881" s="183"/>
      <c r="L881" s="183"/>
      <c r="M881" s="183"/>
      <c r="N881" s="183"/>
      <c r="O881" s="183"/>
      <c r="P881" s="183"/>
    </row>
    <row r="882" spans="3:16">
      <c r="C882" s="183"/>
      <c r="D882" s="183"/>
      <c r="E882" s="183"/>
      <c r="F882" s="183"/>
      <c r="G882" s="183"/>
      <c r="H882" s="183"/>
      <c r="I882" s="183"/>
      <c r="J882" s="183"/>
      <c r="K882" s="183"/>
      <c r="L882" s="183"/>
      <c r="M882" s="183"/>
      <c r="N882" s="183"/>
      <c r="O882" s="183"/>
      <c r="P882" s="183"/>
    </row>
    <row r="883" spans="3:16">
      <c r="C883" s="183"/>
      <c r="D883" s="183"/>
      <c r="E883" s="183"/>
      <c r="F883" s="183"/>
      <c r="G883" s="183"/>
      <c r="H883" s="183"/>
      <c r="I883" s="183"/>
      <c r="J883" s="183"/>
      <c r="K883" s="183"/>
      <c r="L883" s="183"/>
      <c r="M883" s="183"/>
      <c r="N883" s="183"/>
      <c r="O883" s="183"/>
      <c r="P883" s="183"/>
    </row>
    <row r="884" spans="3:16">
      <c r="C884" s="183"/>
      <c r="D884" s="183"/>
      <c r="E884" s="183"/>
      <c r="F884" s="183"/>
      <c r="G884" s="183"/>
      <c r="H884" s="183"/>
      <c r="I884" s="183"/>
      <c r="J884" s="183"/>
      <c r="K884" s="183"/>
      <c r="L884" s="183"/>
      <c r="M884" s="183"/>
      <c r="N884" s="183"/>
      <c r="O884" s="183"/>
      <c r="P884" s="183"/>
    </row>
    <row r="885" spans="3:16">
      <c r="C885" s="183"/>
      <c r="D885" s="183"/>
      <c r="E885" s="183"/>
      <c r="F885" s="183"/>
      <c r="G885" s="183"/>
      <c r="H885" s="183"/>
      <c r="I885" s="183"/>
      <c r="J885" s="183"/>
      <c r="K885" s="183"/>
      <c r="L885" s="183"/>
      <c r="M885" s="183"/>
      <c r="N885" s="183"/>
      <c r="O885" s="183"/>
      <c r="P885" s="183"/>
    </row>
    <row r="886" spans="3:16">
      <c r="C886" s="183"/>
      <c r="D886" s="183"/>
      <c r="E886" s="183"/>
      <c r="F886" s="183"/>
      <c r="G886" s="183"/>
      <c r="H886" s="183"/>
      <c r="I886" s="183"/>
      <c r="J886" s="183"/>
      <c r="K886" s="183"/>
      <c r="L886" s="183"/>
      <c r="M886" s="183"/>
      <c r="N886" s="183"/>
      <c r="O886" s="183"/>
      <c r="P886" s="183"/>
    </row>
    <row r="887" spans="3:16">
      <c r="C887" s="183"/>
      <c r="D887" s="183"/>
      <c r="E887" s="183"/>
      <c r="F887" s="183"/>
      <c r="G887" s="183"/>
      <c r="H887" s="183"/>
      <c r="I887" s="183"/>
      <c r="J887" s="183"/>
      <c r="K887" s="183"/>
      <c r="L887" s="183"/>
      <c r="M887" s="183"/>
      <c r="N887" s="183"/>
      <c r="O887" s="183"/>
      <c r="P887" s="183"/>
    </row>
    <row r="888" spans="3:16">
      <c r="C888" s="183"/>
      <c r="D888" s="183"/>
      <c r="E888" s="183"/>
      <c r="F888" s="183"/>
      <c r="G888" s="183"/>
      <c r="H888" s="183"/>
      <c r="I888" s="183"/>
      <c r="J888" s="183"/>
      <c r="K888" s="183"/>
      <c r="L888" s="183"/>
      <c r="M888" s="183"/>
      <c r="N888" s="183"/>
      <c r="O888" s="183"/>
      <c r="P888" s="183"/>
    </row>
    <row r="889" spans="3:16">
      <c r="C889" s="183"/>
      <c r="D889" s="183"/>
      <c r="E889" s="183"/>
      <c r="F889" s="183"/>
      <c r="G889" s="183"/>
      <c r="H889" s="183"/>
      <c r="I889" s="183"/>
      <c r="J889" s="183"/>
      <c r="K889" s="183"/>
      <c r="L889" s="183"/>
      <c r="M889" s="183"/>
      <c r="N889" s="183"/>
      <c r="O889" s="183"/>
      <c r="P889" s="183"/>
    </row>
    <row r="890" spans="3:16">
      <c r="C890" s="183"/>
      <c r="D890" s="183"/>
      <c r="E890" s="183"/>
      <c r="F890" s="183"/>
      <c r="G890" s="183"/>
      <c r="H890" s="183"/>
      <c r="I890" s="183"/>
      <c r="J890" s="183"/>
      <c r="K890" s="183"/>
      <c r="L890" s="183"/>
      <c r="M890" s="183"/>
      <c r="N890" s="183"/>
      <c r="O890" s="183"/>
      <c r="P890" s="183"/>
    </row>
    <row r="891" spans="3:16">
      <c r="C891" s="183"/>
      <c r="D891" s="183"/>
      <c r="E891" s="183"/>
      <c r="F891" s="183"/>
      <c r="G891" s="183"/>
      <c r="H891" s="183"/>
      <c r="I891" s="183"/>
      <c r="J891" s="183"/>
      <c r="K891" s="183"/>
      <c r="L891" s="183"/>
      <c r="M891" s="183"/>
      <c r="N891" s="183"/>
      <c r="O891" s="183"/>
      <c r="P891" s="183"/>
    </row>
    <row r="892" spans="3:16">
      <c r="C892" s="183"/>
      <c r="D892" s="183"/>
      <c r="E892" s="183"/>
      <c r="F892" s="183"/>
      <c r="G892" s="183"/>
      <c r="H892" s="183"/>
      <c r="I892" s="183"/>
      <c r="J892" s="183"/>
      <c r="K892" s="183"/>
      <c r="L892" s="183"/>
      <c r="M892" s="183"/>
      <c r="N892" s="183"/>
      <c r="O892" s="183"/>
      <c r="P892" s="183"/>
    </row>
    <row r="893" spans="3:16">
      <c r="C893" s="183"/>
      <c r="D893" s="183"/>
      <c r="E893" s="183"/>
      <c r="F893" s="183"/>
      <c r="G893" s="183"/>
      <c r="H893" s="183"/>
      <c r="I893" s="183"/>
      <c r="J893" s="183"/>
      <c r="K893" s="183"/>
      <c r="L893" s="183"/>
      <c r="M893" s="183"/>
      <c r="N893" s="183"/>
      <c r="O893" s="183"/>
      <c r="P893" s="183"/>
    </row>
    <row r="894" spans="3:16">
      <c r="C894" s="183"/>
      <c r="D894" s="183"/>
      <c r="E894" s="183"/>
      <c r="F894" s="183"/>
      <c r="G894" s="183"/>
      <c r="H894" s="183"/>
      <c r="I894" s="183"/>
      <c r="J894" s="183"/>
      <c r="K894" s="183"/>
      <c r="L894" s="183"/>
      <c r="M894" s="183"/>
      <c r="N894" s="183"/>
      <c r="O894" s="183"/>
      <c r="P894" s="183"/>
    </row>
    <row r="895" spans="3:16">
      <c r="C895" s="183"/>
      <c r="D895" s="183"/>
      <c r="E895" s="183"/>
      <c r="F895" s="183"/>
      <c r="G895" s="183"/>
      <c r="H895" s="183"/>
      <c r="I895" s="183"/>
      <c r="J895" s="183"/>
      <c r="K895" s="183"/>
      <c r="L895" s="183"/>
      <c r="M895" s="183"/>
      <c r="N895" s="183"/>
      <c r="O895" s="183"/>
      <c r="P895" s="183"/>
    </row>
    <row r="896" spans="3:16">
      <c r="C896" s="183"/>
      <c r="D896" s="183"/>
      <c r="E896" s="183"/>
      <c r="F896" s="183"/>
      <c r="G896" s="183"/>
      <c r="H896" s="183"/>
      <c r="I896" s="183"/>
      <c r="J896" s="183"/>
      <c r="K896" s="183"/>
      <c r="L896" s="183"/>
      <c r="M896" s="183"/>
      <c r="N896" s="183"/>
      <c r="O896" s="183"/>
      <c r="P896" s="183"/>
    </row>
    <row r="897" spans="3:16">
      <c r="C897" s="183"/>
      <c r="D897" s="183"/>
      <c r="E897" s="183"/>
      <c r="F897" s="183"/>
      <c r="G897" s="183"/>
      <c r="H897" s="183"/>
      <c r="I897" s="183"/>
      <c r="J897" s="183"/>
      <c r="K897" s="183"/>
      <c r="L897" s="183"/>
      <c r="M897" s="183"/>
      <c r="N897" s="183"/>
      <c r="O897" s="183"/>
      <c r="P897" s="183"/>
    </row>
    <row r="898" spans="3:16">
      <c r="C898" s="183"/>
      <c r="D898" s="183"/>
      <c r="E898" s="183"/>
      <c r="F898" s="183"/>
      <c r="G898" s="183"/>
      <c r="H898" s="183"/>
      <c r="I898" s="183"/>
      <c r="J898" s="183"/>
      <c r="K898" s="183"/>
      <c r="L898" s="183"/>
      <c r="M898" s="183"/>
      <c r="N898" s="183"/>
      <c r="O898" s="183"/>
      <c r="P898" s="183"/>
    </row>
    <row r="899" spans="3:16">
      <c r="C899" s="183"/>
      <c r="D899" s="183"/>
      <c r="E899" s="183"/>
      <c r="F899" s="183"/>
      <c r="G899" s="183"/>
      <c r="H899" s="183"/>
      <c r="I899" s="183"/>
      <c r="J899" s="183"/>
      <c r="K899" s="183"/>
      <c r="L899" s="183"/>
      <c r="M899" s="183"/>
      <c r="N899" s="183"/>
      <c r="O899" s="183"/>
      <c r="P899" s="183"/>
    </row>
    <row r="900" spans="3:16">
      <c r="C900" s="183"/>
      <c r="D900" s="183"/>
      <c r="E900" s="183"/>
      <c r="F900" s="183"/>
      <c r="G900" s="183"/>
      <c r="H900" s="183"/>
      <c r="I900" s="183"/>
      <c r="J900" s="183"/>
      <c r="K900" s="183"/>
      <c r="L900" s="183"/>
      <c r="M900" s="183"/>
      <c r="N900" s="183"/>
      <c r="O900" s="183"/>
      <c r="P900" s="183"/>
    </row>
    <row r="901" spans="3:16">
      <c r="C901" s="183"/>
      <c r="D901" s="183"/>
      <c r="E901" s="183"/>
      <c r="F901" s="183"/>
      <c r="G901" s="183"/>
      <c r="H901" s="183"/>
      <c r="I901" s="183"/>
      <c r="J901" s="183"/>
      <c r="K901" s="183"/>
      <c r="L901" s="183"/>
      <c r="M901" s="183"/>
      <c r="N901" s="183"/>
      <c r="O901" s="183"/>
      <c r="P901" s="183"/>
    </row>
    <row r="902" spans="3:16">
      <c r="C902" s="183"/>
      <c r="D902" s="183"/>
      <c r="E902" s="183"/>
      <c r="F902" s="183"/>
      <c r="G902" s="183"/>
      <c r="H902" s="183"/>
      <c r="I902" s="183"/>
      <c r="J902" s="183"/>
      <c r="K902" s="183"/>
      <c r="L902" s="183"/>
      <c r="M902" s="183"/>
      <c r="N902" s="183"/>
      <c r="O902" s="183"/>
      <c r="P902" s="183"/>
    </row>
    <row r="903" spans="3:16">
      <c r="C903" s="183"/>
      <c r="D903" s="183"/>
      <c r="E903" s="183"/>
      <c r="F903" s="183"/>
      <c r="G903" s="183"/>
      <c r="H903" s="183"/>
      <c r="I903" s="183"/>
      <c r="J903" s="183"/>
      <c r="K903" s="183"/>
      <c r="L903" s="183"/>
      <c r="M903" s="183"/>
      <c r="N903" s="183"/>
      <c r="O903" s="183"/>
      <c r="P903" s="183"/>
    </row>
    <row r="904" spans="3:16">
      <c r="C904" s="183"/>
      <c r="D904" s="183"/>
      <c r="E904" s="183"/>
      <c r="F904" s="183"/>
      <c r="G904" s="183"/>
      <c r="H904" s="183"/>
      <c r="I904" s="183"/>
      <c r="J904" s="183"/>
      <c r="K904" s="183"/>
      <c r="L904" s="183"/>
      <c r="M904" s="183"/>
      <c r="N904" s="183"/>
      <c r="O904" s="183"/>
      <c r="P904" s="183"/>
    </row>
    <row r="905" spans="3:16">
      <c r="C905" s="183"/>
      <c r="D905" s="183"/>
      <c r="E905" s="183"/>
      <c r="F905" s="183"/>
      <c r="G905" s="183"/>
      <c r="H905" s="183"/>
      <c r="I905" s="183"/>
      <c r="J905" s="183"/>
      <c r="K905" s="183"/>
      <c r="L905" s="183"/>
      <c r="M905" s="183"/>
      <c r="N905" s="183"/>
      <c r="O905" s="183"/>
      <c r="P905" s="183"/>
    </row>
    <row r="906" spans="3:16">
      <c r="C906" s="183"/>
      <c r="D906" s="183"/>
      <c r="E906" s="183"/>
      <c r="F906" s="183"/>
      <c r="G906" s="183"/>
      <c r="H906" s="183"/>
      <c r="I906" s="183"/>
      <c r="J906" s="183"/>
      <c r="K906" s="183"/>
      <c r="L906" s="183"/>
      <c r="M906" s="183"/>
      <c r="N906" s="183"/>
      <c r="O906" s="183"/>
      <c r="P906" s="183"/>
    </row>
    <row r="907" spans="3:16">
      <c r="C907" s="183"/>
      <c r="D907" s="183"/>
      <c r="E907" s="183"/>
      <c r="F907" s="183"/>
      <c r="G907" s="183"/>
      <c r="H907" s="183"/>
      <c r="I907" s="183"/>
      <c r="J907" s="183"/>
      <c r="K907" s="183"/>
      <c r="L907" s="183"/>
      <c r="M907" s="183"/>
      <c r="N907" s="183"/>
      <c r="O907" s="183"/>
      <c r="P907" s="183"/>
    </row>
    <row r="908" spans="3:16">
      <c r="C908" s="183"/>
      <c r="D908" s="183"/>
      <c r="E908" s="183"/>
      <c r="F908" s="183"/>
      <c r="G908" s="183"/>
      <c r="H908" s="183"/>
      <c r="I908" s="183"/>
      <c r="J908" s="183"/>
      <c r="K908" s="183"/>
      <c r="L908" s="183"/>
      <c r="M908" s="183"/>
      <c r="N908" s="183"/>
      <c r="O908" s="183"/>
      <c r="P908" s="183"/>
    </row>
    <row r="909" spans="3:16">
      <c r="C909" s="183"/>
      <c r="D909" s="183"/>
      <c r="E909" s="183"/>
      <c r="F909" s="183"/>
      <c r="G909" s="183"/>
      <c r="H909" s="183"/>
      <c r="I909" s="183"/>
      <c r="J909" s="183"/>
      <c r="K909" s="183"/>
      <c r="L909" s="183"/>
      <c r="M909" s="183"/>
      <c r="N909" s="183"/>
      <c r="O909" s="183"/>
      <c r="P909" s="183"/>
    </row>
    <row r="910" spans="3:16">
      <c r="C910" s="183"/>
      <c r="D910" s="183"/>
      <c r="E910" s="183"/>
      <c r="F910" s="183"/>
      <c r="G910" s="183"/>
      <c r="H910" s="183"/>
      <c r="I910" s="183"/>
      <c r="J910" s="183"/>
      <c r="K910" s="183"/>
      <c r="L910" s="183"/>
      <c r="M910" s="183"/>
      <c r="N910" s="183"/>
      <c r="O910" s="183"/>
      <c r="P910" s="183"/>
    </row>
    <row r="911" spans="3:16">
      <c r="C911" s="183"/>
      <c r="D911" s="183"/>
      <c r="E911" s="183"/>
      <c r="F911" s="183"/>
      <c r="G911" s="183"/>
      <c r="H911" s="183"/>
      <c r="I911" s="183"/>
      <c r="J911" s="183"/>
      <c r="K911" s="183"/>
      <c r="L911" s="183"/>
      <c r="M911" s="183"/>
      <c r="N911" s="183"/>
      <c r="O911" s="183"/>
      <c r="P911" s="183"/>
    </row>
    <row r="912" spans="3:16">
      <c r="C912" s="183"/>
      <c r="D912" s="183"/>
      <c r="E912" s="183"/>
      <c r="F912" s="183"/>
      <c r="G912" s="183"/>
      <c r="H912" s="183"/>
      <c r="I912" s="183"/>
      <c r="J912" s="183"/>
      <c r="K912" s="183"/>
      <c r="L912" s="183"/>
      <c r="M912" s="183"/>
      <c r="N912" s="183"/>
      <c r="O912" s="183"/>
      <c r="P912" s="183"/>
    </row>
    <row r="913" spans="3:16">
      <c r="C913" s="183"/>
      <c r="D913" s="183"/>
      <c r="E913" s="183"/>
      <c r="F913" s="183"/>
      <c r="G913" s="183"/>
      <c r="H913" s="183"/>
      <c r="I913" s="183"/>
      <c r="J913" s="183"/>
      <c r="K913" s="183"/>
      <c r="L913" s="183"/>
      <c r="M913" s="183"/>
      <c r="N913" s="183"/>
      <c r="O913" s="183"/>
      <c r="P913" s="183"/>
    </row>
    <row r="914" spans="3:16">
      <c r="C914" s="183"/>
      <c r="D914" s="183"/>
      <c r="E914" s="183"/>
      <c r="F914" s="183"/>
      <c r="G914" s="183"/>
      <c r="H914" s="183"/>
      <c r="I914" s="183"/>
      <c r="J914" s="183"/>
      <c r="K914" s="183"/>
      <c r="L914" s="183"/>
      <c r="M914" s="183"/>
      <c r="N914" s="183"/>
      <c r="O914" s="183"/>
      <c r="P914" s="183"/>
    </row>
    <row r="915" spans="3:16">
      <c r="C915" s="183"/>
      <c r="D915" s="183"/>
      <c r="E915" s="183"/>
      <c r="F915" s="183"/>
      <c r="G915" s="183"/>
      <c r="H915" s="183"/>
      <c r="I915" s="183"/>
      <c r="J915" s="183"/>
      <c r="K915" s="183"/>
      <c r="L915" s="183"/>
      <c r="M915" s="183"/>
      <c r="N915" s="183"/>
      <c r="O915" s="183"/>
      <c r="P915" s="183"/>
    </row>
    <row r="916" spans="3:16">
      <c r="C916" s="183"/>
      <c r="D916" s="183"/>
      <c r="E916" s="183"/>
      <c r="F916" s="183"/>
      <c r="G916" s="183"/>
      <c r="H916" s="183"/>
      <c r="I916" s="183"/>
      <c r="J916" s="183"/>
      <c r="K916" s="183"/>
      <c r="L916" s="183"/>
      <c r="M916" s="183"/>
      <c r="N916" s="183"/>
      <c r="O916" s="183"/>
      <c r="P916" s="183"/>
    </row>
    <row r="917" spans="3:16">
      <c r="C917" s="183"/>
      <c r="D917" s="183"/>
      <c r="E917" s="183"/>
      <c r="F917" s="183"/>
      <c r="G917" s="183"/>
      <c r="H917" s="183"/>
      <c r="I917" s="183"/>
      <c r="J917" s="183"/>
      <c r="K917" s="183"/>
      <c r="L917" s="183"/>
      <c r="M917" s="183"/>
      <c r="N917" s="183"/>
      <c r="O917" s="183"/>
      <c r="P917" s="183"/>
    </row>
    <row r="918" spans="3:16">
      <c r="C918" s="183"/>
      <c r="D918" s="183"/>
      <c r="E918" s="183"/>
      <c r="F918" s="183"/>
      <c r="G918" s="183"/>
      <c r="H918" s="183"/>
      <c r="I918" s="183"/>
      <c r="J918" s="183"/>
      <c r="K918" s="183"/>
      <c r="L918" s="183"/>
      <c r="M918" s="183"/>
      <c r="N918" s="183"/>
      <c r="O918" s="183"/>
      <c r="P918" s="183"/>
    </row>
    <row r="919" spans="3:16">
      <c r="C919" s="183"/>
      <c r="D919" s="183"/>
      <c r="E919" s="183"/>
      <c r="F919" s="183"/>
      <c r="G919" s="183"/>
      <c r="H919" s="183"/>
      <c r="I919" s="183"/>
      <c r="J919" s="183"/>
      <c r="K919" s="183"/>
      <c r="L919" s="183"/>
      <c r="M919" s="183"/>
      <c r="N919" s="183"/>
      <c r="O919" s="183"/>
      <c r="P919" s="183"/>
    </row>
    <row r="920" spans="3:16">
      <c r="C920" s="183"/>
      <c r="D920" s="183"/>
      <c r="E920" s="183"/>
      <c r="F920" s="183"/>
      <c r="G920" s="183"/>
      <c r="H920" s="183"/>
      <c r="I920" s="183"/>
      <c r="J920" s="183"/>
      <c r="K920" s="183"/>
      <c r="L920" s="183"/>
      <c r="M920" s="183"/>
      <c r="N920" s="183"/>
      <c r="O920" s="183"/>
      <c r="P920" s="183"/>
    </row>
    <row r="921" spans="3:16">
      <c r="C921" s="183"/>
      <c r="D921" s="183"/>
      <c r="E921" s="183"/>
      <c r="F921" s="183"/>
      <c r="G921" s="183"/>
      <c r="H921" s="183"/>
      <c r="I921" s="183"/>
      <c r="J921" s="183"/>
      <c r="K921" s="183"/>
      <c r="L921" s="183"/>
      <c r="M921" s="183"/>
      <c r="N921" s="183"/>
      <c r="O921" s="183"/>
      <c r="P921" s="183"/>
    </row>
    <row r="922" spans="3:16">
      <c r="C922" s="183"/>
      <c r="D922" s="183"/>
      <c r="E922" s="183"/>
      <c r="F922" s="183"/>
      <c r="G922" s="183"/>
      <c r="H922" s="183"/>
      <c r="I922" s="183"/>
      <c r="J922" s="183"/>
      <c r="K922" s="183"/>
      <c r="L922" s="183"/>
      <c r="M922" s="183"/>
      <c r="N922" s="183"/>
      <c r="O922" s="183"/>
      <c r="P922" s="183"/>
    </row>
    <row r="923" spans="3:16">
      <c r="C923" s="183"/>
      <c r="D923" s="183"/>
      <c r="E923" s="183"/>
      <c r="F923" s="183"/>
      <c r="G923" s="183"/>
      <c r="H923" s="183"/>
      <c r="I923" s="183"/>
      <c r="J923" s="183"/>
      <c r="K923" s="183"/>
      <c r="L923" s="183"/>
      <c r="M923" s="183"/>
      <c r="N923" s="183"/>
      <c r="O923" s="183"/>
      <c r="P923" s="183"/>
    </row>
    <row r="924" spans="3:16">
      <c r="C924" s="183"/>
      <c r="D924" s="183"/>
      <c r="E924" s="183"/>
      <c r="F924" s="183"/>
      <c r="G924" s="183"/>
      <c r="H924" s="183"/>
      <c r="I924" s="183"/>
      <c r="J924" s="183"/>
      <c r="K924" s="183"/>
      <c r="L924" s="183"/>
      <c r="M924" s="183"/>
      <c r="N924" s="183"/>
      <c r="O924" s="183"/>
      <c r="P924" s="183"/>
    </row>
    <row r="925" spans="3:16">
      <c r="C925" s="183"/>
      <c r="D925" s="183"/>
      <c r="E925" s="183"/>
      <c r="F925" s="183"/>
      <c r="G925" s="183"/>
      <c r="H925" s="183"/>
      <c r="I925" s="183"/>
      <c r="J925" s="183"/>
      <c r="K925" s="183"/>
      <c r="L925" s="183"/>
      <c r="M925" s="183"/>
      <c r="N925" s="183"/>
      <c r="O925" s="183"/>
      <c r="P925" s="183"/>
    </row>
    <row r="926" spans="3:16">
      <c r="C926" s="183"/>
      <c r="D926" s="183"/>
      <c r="E926" s="183"/>
      <c r="F926" s="183"/>
      <c r="G926" s="183"/>
      <c r="H926" s="183"/>
      <c r="I926" s="183"/>
      <c r="J926" s="183"/>
      <c r="K926" s="183"/>
      <c r="L926" s="183"/>
      <c r="M926" s="183"/>
      <c r="N926" s="183"/>
      <c r="O926" s="183"/>
      <c r="P926" s="183"/>
    </row>
    <row r="927" spans="3:16">
      <c r="C927" s="183"/>
      <c r="D927" s="183"/>
      <c r="E927" s="183"/>
      <c r="F927" s="183"/>
      <c r="G927" s="183"/>
      <c r="H927" s="183"/>
      <c r="I927" s="183"/>
      <c r="J927" s="183"/>
      <c r="K927" s="183"/>
      <c r="L927" s="183"/>
      <c r="M927" s="183"/>
      <c r="N927" s="183"/>
      <c r="O927" s="183"/>
      <c r="P927" s="183"/>
    </row>
    <row r="928" spans="3:16">
      <c r="C928" s="183"/>
      <c r="D928" s="183"/>
      <c r="E928" s="183"/>
      <c r="F928" s="183"/>
      <c r="G928" s="183"/>
      <c r="H928" s="183"/>
      <c r="I928" s="183"/>
      <c r="J928" s="183"/>
      <c r="K928" s="183"/>
      <c r="L928" s="183"/>
      <c r="M928" s="183"/>
      <c r="N928" s="183"/>
      <c r="O928" s="183"/>
      <c r="P928" s="183"/>
    </row>
    <row r="929" spans="3:16">
      <c r="C929" s="183"/>
      <c r="D929" s="183"/>
      <c r="E929" s="183"/>
      <c r="F929" s="183"/>
      <c r="G929" s="183"/>
      <c r="H929" s="183"/>
      <c r="I929" s="183"/>
      <c r="J929" s="183"/>
      <c r="K929" s="183"/>
      <c r="L929" s="183"/>
      <c r="M929" s="183"/>
      <c r="N929" s="183"/>
      <c r="O929" s="183"/>
      <c r="P929" s="183"/>
    </row>
    <row r="930" spans="3:16">
      <c r="C930" s="183"/>
      <c r="D930" s="183"/>
      <c r="E930" s="183"/>
      <c r="F930" s="183"/>
      <c r="G930" s="183"/>
      <c r="H930" s="183"/>
      <c r="I930" s="183"/>
      <c r="J930" s="183"/>
      <c r="K930" s="183"/>
      <c r="L930" s="183"/>
      <c r="M930" s="183"/>
      <c r="N930" s="183"/>
      <c r="O930" s="183"/>
      <c r="P930" s="183"/>
    </row>
    <row r="931" spans="3:16">
      <c r="C931" s="183"/>
      <c r="D931" s="183"/>
      <c r="E931" s="183"/>
      <c r="F931" s="183"/>
      <c r="G931" s="183"/>
      <c r="H931" s="183"/>
      <c r="I931" s="183"/>
      <c r="J931" s="183"/>
      <c r="K931" s="183"/>
      <c r="L931" s="183"/>
      <c r="M931" s="183"/>
      <c r="N931" s="183"/>
      <c r="O931" s="183"/>
      <c r="P931" s="183"/>
    </row>
    <row r="932" spans="3:16">
      <c r="C932" s="183"/>
      <c r="D932" s="183"/>
      <c r="E932" s="183"/>
      <c r="F932" s="183"/>
      <c r="G932" s="183"/>
      <c r="H932" s="183"/>
      <c r="I932" s="183"/>
      <c r="J932" s="183"/>
      <c r="K932" s="183"/>
      <c r="L932" s="183"/>
      <c r="M932" s="183"/>
      <c r="N932" s="183"/>
      <c r="O932" s="183"/>
      <c r="P932" s="183"/>
    </row>
    <row r="933" spans="3:16">
      <c r="C933" s="183"/>
      <c r="D933" s="183"/>
      <c r="E933" s="183"/>
      <c r="F933" s="183"/>
      <c r="G933" s="183"/>
      <c r="H933" s="183"/>
      <c r="I933" s="183"/>
      <c r="J933" s="183"/>
      <c r="K933" s="183"/>
      <c r="L933" s="183"/>
      <c r="M933" s="183"/>
      <c r="N933" s="183"/>
      <c r="O933" s="183"/>
      <c r="P933" s="183"/>
    </row>
    <row r="934" spans="3:16">
      <c r="C934" s="183"/>
      <c r="D934" s="183"/>
      <c r="E934" s="183"/>
      <c r="F934" s="183"/>
      <c r="G934" s="183"/>
      <c r="H934" s="183"/>
      <c r="I934" s="183"/>
      <c r="J934" s="183"/>
      <c r="K934" s="183"/>
      <c r="L934" s="183"/>
      <c r="M934" s="183"/>
      <c r="N934" s="183"/>
      <c r="O934" s="183"/>
      <c r="P934" s="183"/>
    </row>
    <row r="935" spans="3:16">
      <c r="C935" s="183"/>
      <c r="D935" s="183"/>
      <c r="E935" s="183"/>
      <c r="F935" s="183"/>
      <c r="G935" s="183"/>
      <c r="H935" s="183"/>
      <c r="I935" s="183"/>
      <c r="J935" s="183"/>
      <c r="K935" s="183"/>
      <c r="L935" s="183"/>
      <c r="M935" s="183"/>
      <c r="N935" s="183"/>
      <c r="O935" s="183"/>
      <c r="P935" s="183"/>
    </row>
    <row r="936" spans="3:16">
      <c r="C936" s="183"/>
      <c r="D936" s="183"/>
      <c r="E936" s="183"/>
      <c r="F936" s="183"/>
      <c r="G936" s="183"/>
      <c r="H936" s="183"/>
      <c r="I936" s="183"/>
      <c r="J936" s="183"/>
      <c r="K936" s="183"/>
      <c r="L936" s="183"/>
      <c r="M936" s="183"/>
      <c r="N936" s="183"/>
      <c r="O936" s="183"/>
      <c r="P936" s="183"/>
    </row>
    <row r="937" spans="3:16">
      <c r="C937" s="183"/>
      <c r="D937" s="183"/>
      <c r="E937" s="183"/>
      <c r="F937" s="183"/>
      <c r="G937" s="183"/>
      <c r="H937" s="183"/>
      <c r="I937" s="183"/>
      <c r="J937" s="183"/>
      <c r="K937" s="183"/>
      <c r="L937" s="183"/>
      <c r="M937" s="183"/>
      <c r="N937" s="183"/>
      <c r="O937" s="183"/>
      <c r="P937" s="183"/>
    </row>
    <row r="938" spans="3:16">
      <c r="C938" s="183"/>
      <c r="D938" s="183"/>
      <c r="E938" s="183"/>
      <c r="F938" s="183"/>
      <c r="G938" s="183"/>
      <c r="H938" s="183"/>
      <c r="I938" s="183"/>
      <c r="J938" s="183"/>
      <c r="K938" s="183"/>
      <c r="L938" s="183"/>
      <c r="M938" s="183"/>
      <c r="N938" s="183"/>
      <c r="O938" s="183"/>
      <c r="P938" s="183"/>
    </row>
    <row r="939" spans="3:16">
      <c r="C939" s="183"/>
      <c r="D939" s="183"/>
      <c r="E939" s="183"/>
      <c r="F939" s="183"/>
      <c r="G939" s="183"/>
      <c r="H939" s="183"/>
      <c r="I939" s="183"/>
      <c r="J939" s="183"/>
      <c r="K939" s="183"/>
      <c r="L939" s="183"/>
      <c r="M939" s="183"/>
      <c r="N939" s="183"/>
      <c r="O939" s="183"/>
      <c r="P939" s="183"/>
    </row>
    <row r="940" spans="3:16">
      <c r="C940" s="183"/>
      <c r="D940" s="183"/>
      <c r="E940" s="183"/>
      <c r="F940" s="183"/>
      <c r="G940" s="183"/>
      <c r="H940" s="183"/>
      <c r="I940" s="183"/>
      <c r="J940" s="183"/>
      <c r="K940" s="183"/>
      <c r="L940" s="183"/>
      <c r="M940" s="183"/>
      <c r="N940" s="183"/>
      <c r="O940" s="183"/>
      <c r="P940" s="183"/>
    </row>
    <row r="941" spans="3:16">
      <c r="C941" s="183"/>
      <c r="D941" s="183"/>
      <c r="E941" s="183"/>
      <c r="F941" s="183"/>
      <c r="G941" s="183"/>
      <c r="H941" s="183"/>
      <c r="I941" s="183"/>
      <c r="J941" s="183"/>
      <c r="K941" s="183"/>
      <c r="L941" s="183"/>
      <c r="M941" s="183"/>
      <c r="N941" s="183"/>
      <c r="O941" s="183"/>
      <c r="P941" s="183"/>
    </row>
    <row r="942" spans="3:16">
      <c r="C942" s="183"/>
      <c r="D942" s="183"/>
      <c r="E942" s="183"/>
      <c r="F942" s="183"/>
      <c r="G942" s="183"/>
      <c r="H942" s="183"/>
      <c r="I942" s="183"/>
      <c r="J942" s="183"/>
      <c r="K942" s="183"/>
      <c r="L942" s="183"/>
      <c r="M942" s="183"/>
      <c r="N942" s="183"/>
      <c r="O942" s="183"/>
      <c r="P942" s="183"/>
    </row>
    <row r="943" spans="3:16">
      <c r="C943" s="183"/>
      <c r="D943" s="183"/>
      <c r="E943" s="183"/>
      <c r="F943" s="183"/>
      <c r="G943" s="183"/>
      <c r="H943" s="183"/>
      <c r="I943" s="183"/>
      <c r="J943" s="183"/>
      <c r="K943" s="183"/>
      <c r="L943" s="183"/>
      <c r="M943" s="183"/>
      <c r="N943" s="183"/>
      <c r="O943" s="183"/>
      <c r="P943" s="183"/>
    </row>
    <row r="944" spans="3:16">
      <c r="C944" s="183"/>
      <c r="D944" s="183"/>
      <c r="E944" s="183"/>
      <c r="F944" s="183"/>
      <c r="G944" s="183"/>
      <c r="H944" s="183"/>
      <c r="I944" s="183"/>
      <c r="J944" s="183"/>
      <c r="K944" s="183"/>
      <c r="L944" s="183"/>
      <c r="M944" s="183"/>
      <c r="N944" s="183"/>
      <c r="O944" s="183"/>
      <c r="P944" s="183"/>
    </row>
    <row r="945" spans="3:16">
      <c r="C945" s="183"/>
      <c r="D945" s="183"/>
      <c r="E945" s="183"/>
      <c r="F945" s="183"/>
      <c r="G945" s="183"/>
      <c r="H945" s="183"/>
      <c r="I945" s="183"/>
      <c r="J945" s="183"/>
      <c r="K945" s="183"/>
      <c r="L945" s="183"/>
      <c r="M945" s="183"/>
      <c r="N945" s="183"/>
      <c r="O945" s="183"/>
      <c r="P945" s="183"/>
    </row>
    <row r="946" spans="3:16">
      <c r="C946" s="183"/>
      <c r="D946" s="183"/>
      <c r="E946" s="183"/>
      <c r="F946" s="183"/>
      <c r="G946" s="183"/>
      <c r="H946" s="183"/>
      <c r="I946" s="183"/>
      <c r="J946" s="183"/>
      <c r="K946" s="183"/>
      <c r="L946" s="183"/>
      <c r="M946" s="183"/>
      <c r="N946" s="183"/>
      <c r="O946" s="183"/>
      <c r="P946" s="183"/>
    </row>
    <row r="947" spans="3:16">
      <c r="C947" s="183"/>
      <c r="D947" s="183"/>
      <c r="E947" s="183"/>
      <c r="F947" s="183"/>
      <c r="G947" s="183"/>
      <c r="H947" s="183"/>
      <c r="I947" s="183"/>
      <c r="J947" s="183"/>
      <c r="K947" s="183"/>
      <c r="L947" s="183"/>
      <c r="M947" s="183"/>
      <c r="N947" s="183"/>
      <c r="O947" s="183"/>
      <c r="P947" s="183"/>
    </row>
    <row r="948" spans="3:16">
      <c r="C948" s="183"/>
      <c r="D948" s="183"/>
      <c r="E948" s="183"/>
      <c r="F948" s="183"/>
      <c r="G948" s="183"/>
      <c r="H948" s="183"/>
      <c r="I948" s="183"/>
      <c r="J948" s="183"/>
      <c r="K948" s="183"/>
      <c r="L948" s="183"/>
      <c r="M948" s="183"/>
      <c r="N948" s="183"/>
      <c r="O948" s="183"/>
      <c r="P948" s="183"/>
    </row>
    <row r="949" spans="3:16">
      <c r="C949" s="183"/>
      <c r="D949" s="183"/>
      <c r="E949" s="183"/>
      <c r="F949" s="183"/>
      <c r="G949" s="183"/>
      <c r="H949" s="183"/>
      <c r="I949" s="183"/>
      <c r="J949" s="183"/>
      <c r="K949" s="183"/>
      <c r="L949" s="183"/>
      <c r="M949" s="183"/>
      <c r="N949" s="183"/>
      <c r="O949" s="183"/>
      <c r="P949" s="183"/>
    </row>
    <row r="950" spans="3:16">
      <c r="C950" s="183"/>
      <c r="D950" s="183"/>
      <c r="E950" s="183"/>
      <c r="F950" s="183"/>
      <c r="G950" s="183"/>
      <c r="H950" s="183"/>
      <c r="I950" s="183"/>
      <c r="J950" s="183"/>
      <c r="K950" s="183"/>
      <c r="L950" s="183"/>
      <c r="M950" s="183"/>
      <c r="N950" s="183"/>
      <c r="O950" s="183"/>
      <c r="P950" s="183"/>
    </row>
    <row r="951" spans="3:16">
      <c r="C951" s="183"/>
      <c r="D951" s="183"/>
      <c r="E951" s="183"/>
      <c r="F951" s="183"/>
      <c r="G951" s="183"/>
      <c r="H951" s="183"/>
      <c r="I951" s="183"/>
      <c r="J951" s="183"/>
      <c r="K951" s="183"/>
      <c r="L951" s="183"/>
      <c r="M951" s="183"/>
      <c r="N951" s="183"/>
      <c r="O951" s="183"/>
      <c r="P951" s="183"/>
    </row>
    <row r="952" spans="3:16">
      <c r="C952" s="183"/>
      <c r="D952" s="183"/>
      <c r="E952" s="183"/>
      <c r="F952" s="183"/>
      <c r="G952" s="183"/>
      <c r="H952" s="183"/>
      <c r="I952" s="183"/>
      <c r="J952" s="183"/>
      <c r="K952" s="183"/>
      <c r="L952" s="183"/>
      <c r="M952" s="183"/>
      <c r="N952" s="183"/>
      <c r="O952" s="183"/>
      <c r="P952" s="183"/>
    </row>
    <row r="953" spans="3:16">
      <c r="C953" s="183"/>
      <c r="D953" s="183"/>
      <c r="E953" s="183"/>
      <c r="F953" s="183"/>
      <c r="G953" s="183"/>
      <c r="H953" s="183"/>
      <c r="I953" s="183"/>
      <c r="J953" s="183"/>
      <c r="K953" s="183"/>
      <c r="L953" s="183"/>
      <c r="M953" s="183"/>
      <c r="N953" s="183"/>
      <c r="O953" s="183"/>
      <c r="P953" s="183"/>
    </row>
    <row r="954" spans="3:16">
      <c r="C954" s="183"/>
      <c r="D954" s="183"/>
      <c r="E954" s="183"/>
      <c r="F954" s="183"/>
      <c r="G954" s="183"/>
      <c r="H954" s="183"/>
      <c r="I954" s="183"/>
      <c r="J954" s="183"/>
      <c r="K954" s="183"/>
      <c r="L954" s="183"/>
      <c r="M954" s="183"/>
      <c r="N954" s="183"/>
      <c r="O954" s="183"/>
      <c r="P954" s="183"/>
    </row>
    <row r="955" spans="3:16">
      <c r="C955" s="183"/>
      <c r="D955" s="183"/>
      <c r="E955" s="183"/>
      <c r="F955" s="183"/>
      <c r="G955" s="183"/>
      <c r="H955" s="183"/>
      <c r="I955" s="183"/>
      <c r="J955" s="183"/>
      <c r="K955" s="183"/>
      <c r="L955" s="183"/>
      <c r="M955" s="183"/>
      <c r="N955" s="183"/>
      <c r="O955" s="183"/>
      <c r="P955" s="183"/>
    </row>
    <row r="956" spans="3:16">
      <c r="C956" s="183"/>
      <c r="D956" s="183"/>
      <c r="E956" s="183"/>
      <c r="F956" s="183"/>
      <c r="G956" s="183"/>
      <c r="H956" s="183"/>
      <c r="I956" s="183"/>
      <c r="J956" s="183"/>
      <c r="K956" s="183"/>
      <c r="L956" s="183"/>
      <c r="M956" s="183"/>
      <c r="N956" s="183"/>
      <c r="O956" s="183"/>
      <c r="P956" s="183"/>
    </row>
    <row r="957" spans="3:16">
      <c r="C957" s="183"/>
      <c r="D957" s="183"/>
      <c r="E957" s="183"/>
      <c r="F957" s="183"/>
      <c r="G957" s="183"/>
      <c r="H957" s="183"/>
      <c r="I957" s="183"/>
      <c r="J957" s="183"/>
      <c r="K957" s="183"/>
      <c r="L957" s="183"/>
      <c r="M957" s="183"/>
      <c r="N957" s="183"/>
      <c r="O957" s="183"/>
      <c r="P957" s="183"/>
    </row>
    <row r="958" spans="3:16">
      <c r="C958" s="183"/>
      <c r="D958" s="183"/>
      <c r="E958" s="183"/>
      <c r="F958" s="183"/>
      <c r="G958" s="183"/>
      <c r="H958" s="183"/>
      <c r="I958" s="183"/>
      <c r="J958" s="183"/>
      <c r="K958" s="183"/>
      <c r="L958" s="183"/>
      <c r="M958" s="183"/>
      <c r="N958" s="183"/>
      <c r="O958" s="183"/>
      <c r="P958" s="183"/>
    </row>
    <row r="959" spans="3:16">
      <c r="C959" s="183"/>
      <c r="D959" s="183"/>
      <c r="E959" s="183"/>
      <c r="F959" s="183"/>
      <c r="G959" s="183"/>
      <c r="H959" s="183"/>
      <c r="I959" s="183"/>
      <c r="J959" s="183"/>
      <c r="K959" s="183"/>
      <c r="L959" s="183"/>
      <c r="M959" s="183"/>
      <c r="N959" s="183"/>
      <c r="O959" s="183"/>
      <c r="P959" s="183"/>
    </row>
    <row r="960" spans="3:16">
      <c r="C960" s="183"/>
      <c r="D960" s="183"/>
      <c r="E960" s="183"/>
      <c r="F960" s="183"/>
      <c r="G960" s="183"/>
      <c r="H960" s="183"/>
      <c r="I960" s="183"/>
      <c r="J960" s="183"/>
      <c r="K960" s="183"/>
      <c r="L960" s="183"/>
      <c r="M960" s="183"/>
      <c r="N960" s="183"/>
      <c r="O960" s="183"/>
      <c r="P960" s="183"/>
    </row>
    <row r="961" spans="3:16">
      <c r="C961" s="183"/>
      <c r="D961" s="183"/>
      <c r="E961" s="183"/>
      <c r="F961" s="183"/>
      <c r="G961" s="183"/>
      <c r="H961" s="183"/>
      <c r="I961" s="183"/>
      <c r="J961" s="183"/>
      <c r="K961" s="183"/>
      <c r="L961" s="183"/>
      <c r="M961" s="183"/>
      <c r="N961" s="183"/>
      <c r="O961" s="183"/>
      <c r="P961" s="183"/>
    </row>
    <row r="962" spans="3:16">
      <c r="C962" s="183"/>
      <c r="D962" s="183"/>
      <c r="E962" s="183"/>
      <c r="F962" s="183"/>
      <c r="G962" s="183"/>
      <c r="H962" s="183"/>
      <c r="I962" s="183"/>
      <c r="J962" s="183"/>
      <c r="K962" s="183"/>
      <c r="L962" s="183"/>
      <c r="M962" s="183"/>
      <c r="N962" s="183"/>
      <c r="O962" s="183"/>
      <c r="P962" s="183"/>
    </row>
    <row r="963" spans="3:16">
      <c r="C963" s="183"/>
      <c r="D963" s="183"/>
      <c r="E963" s="183"/>
      <c r="F963" s="183"/>
      <c r="G963" s="183"/>
      <c r="H963" s="183"/>
      <c r="I963" s="183"/>
      <c r="J963" s="183"/>
      <c r="K963" s="183"/>
      <c r="L963" s="183"/>
      <c r="M963" s="183"/>
      <c r="N963" s="183"/>
      <c r="O963" s="183"/>
      <c r="P963" s="183"/>
    </row>
    <row r="964" spans="3:16">
      <c r="C964" s="183"/>
      <c r="D964" s="183"/>
      <c r="E964" s="183"/>
      <c r="F964" s="183"/>
      <c r="G964" s="183"/>
      <c r="H964" s="183"/>
      <c r="I964" s="183"/>
      <c r="J964" s="183"/>
      <c r="K964" s="183"/>
      <c r="L964" s="183"/>
      <c r="M964" s="183"/>
      <c r="N964" s="183"/>
      <c r="O964" s="183"/>
      <c r="P964" s="183"/>
    </row>
    <row r="965" spans="3:16">
      <c r="C965" s="183"/>
      <c r="D965" s="183"/>
      <c r="E965" s="183"/>
      <c r="F965" s="183"/>
      <c r="G965" s="183"/>
      <c r="H965" s="183"/>
      <c r="I965" s="183"/>
      <c r="J965" s="183"/>
      <c r="K965" s="183"/>
      <c r="L965" s="183"/>
      <c r="M965" s="183"/>
      <c r="N965" s="183"/>
      <c r="O965" s="183"/>
      <c r="P965" s="183"/>
    </row>
    <row r="966" spans="3:16">
      <c r="C966" s="183"/>
      <c r="D966" s="183"/>
      <c r="E966" s="183"/>
      <c r="F966" s="183"/>
      <c r="G966" s="183"/>
      <c r="H966" s="183"/>
      <c r="I966" s="183"/>
      <c r="J966" s="183"/>
      <c r="K966" s="183"/>
      <c r="L966" s="183"/>
      <c r="M966" s="183"/>
      <c r="N966" s="183"/>
      <c r="O966" s="183"/>
      <c r="P966" s="183"/>
    </row>
    <row r="967" spans="3:16">
      <c r="C967" s="183"/>
      <c r="D967" s="183"/>
      <c r="E967" s="183"/>
      <c r="F967" s="183"/>
      <c r="G967" s="183"/>
      <c r="H967" s="183"/>
      <c r="I967" s="183"/>
      <c r="J967" s="183"/>
      <c r="K967" s="183"/>
      <c r="L967" s="183"/>
      <c r="M967" s="183"/>
      <c r="N967" s="183"/>
      <c r="O967" s="183"/>
      <c r="P967" s="183"/>
    </row>
    <row r="968" spans="3:16">
      <c r="C968" s="183"/>
      <c r="D968" s="183"/>
      <c r="E968" s="183"/>
      <c r="F968" s="183"/>
      <c r="G968" s="183"/>
      <c r="H968" s="183"/>
      <c r="I968" s="183"/>
      <c r="J968" s="183"/>
      <c r="K968" s="183"/>
      <c r="L968" s="183"/>
      <c r="M968" s="183"/>
      <c r="N968" s="183"/>
      <c r="O968" s="183"/>
      <c r="P968" s="183"/>
    </row>
    <row r="969" spans="3:16">
      <c r="C969" s="183"/>
      <c r="D969" s="183"/>
      <c r="E969" s="183"/>
      <c r="F969" s="183"/>
      <c r="G969" s="183"/>
      <c r="H969" s="183"/>
      <c r="I969" s="183"/>
      <c r="J969" s="183"/>
      <c r="K969" s="183"/>
      <c r="L969" s="183"/>
      <c r="M969" s="183"/>
      <c r="N969" s="183"/>
      <c r="O969" s="183"/>
      <c r="P969" s="183"/>
    </row>
    <row r="970" spans="3:16">
      <c r="C970" s="183"/>
      <c r="D970" s="183"/>
      <c r="E970" s="183"/>
      <c r="F970" s="183"/>
      <c r="G970" s="183"/>
      <c r="H970" s="183"/>
      <c r="I970" s="183"/>
      <c r="J970" s="183"/>
      <c r="K970" s="183"/>
      <c r="L970" s="183"/>
      <c r="M970" s="183"/>
      <c r="N970" s="183"/>
      <c r="O970" s="183"/>
      <c r="P970" s="183"/>
    </row>
    <row r="971" spans="3:16">
      <c r="C971" s="183"/>
      <c r="D971" s="183"/>
      <c r="E971" s="183"/>
      <c r="F971" s="183"/>
      <c r="G971" s="183"/>
      <c r="H971" s="183"/>
      <c r="I971" s="183"/>
      <c r="J971" s="183"/>
      <c r="K971" s="183"/>
      <c r="L971" s="183"/>
      <c r="M971" s="183"/>
      <c r="N971" s="183"/>
      <c r="O971" s="183"/>
      <c r="P971" s="183"/>
    </row>
    <row r="972" spans="3:16">
      <c r="C972" s="183"/>
      <c r="D972" s="183"/>
      <c r="E972" s="183"/>
      <c r="F972" s="183"/>
      <c r="G972" s="183"/>
      <c r="H972" s="183"/>
      <c r="I972" s="183"/>
      <c r="J972" s="183"/>
      <c r="K972" s="183"/>
      <c r="L972" s="183"/>
      <c r="M972" s="183"/>
      <c r="N972" s="183"/>
      <c r="O972" s="183"/>
      <c r="P972" s="183"/>
    </row>
    <row r="973" spans="3:16">
      <c r="C973" s="183"/>
      <c r="D973" s="183"/>
      <c r="E973" s="183"/>
      <c r="F973" s="183"/>
      <c r="G973" s="183"/>
      <c r="H973" s="183"/>
      <c r="I973" s="183"/>
      <c r="J973" s="183"/>
      <c r="K973" s="183"/>
      <c r="L973" s="183"/>
      <c r="M973" s="183"/>
      <c r="N973" s="183"/>
      <c r="O973" s="183"/>
      <c r="P973" s="183"/>
    </row>
    <row r="974" spans="3:16">
      <c r="C974" s="183"/>
      <c r="D974" s="183"/>
      <c r="E974" s="183"/>
      <c r="F974" s="183"/>
      <c r="G974" s="183"/>
      <c r="H974" s="183"/>
      <c r="I974" s="183"/>
      <c r="J974" s="183"/>
      <c r="K974" s="183"/>
      <c r="L974" s="183"/>
      <c r="M974" s="183"/>
      <c r="N974" s="183"/>
      <c r="O974" s="183"/>
      <c r="P974" s="183"/>
    </row>
    <row r="975" spans="3:16">
      <c r="C975" s="183"/>
      <c r="D975" s="183"/>
      <c r="E975" s="183"/>
      <c r="F975" s="183"/>
      <c r="G975" s="183"/>
      <c r="H975" s="183"/>
      <c r="I975" s="183"/>
      <c r="J975" s="183"/>
      <c r="K975" s="183"/>
      <c r="L975" s="183"/>
      <c r="M975" s="183"/>
      <c r="N975" s="183"/>
      <c r="O975" s="183"/>
      <c r="P975" s="183"/>
    </row>
    <row r="976" spans="3:16">
      <c r="C976" s="183"/>
      <c r="D976" s="183"/>
      <c r="E976" s="183"/>
      <c r="F976" s="183"/>
      <c r="G976" s="183"/>
      <c r="H976" s="183"/>
      <c r="I976" s="183"/>
      <c r="J976" s="183"/>
      <c r="K976" s="183"/>
      <c r="L976" s="183"/>
      <c r="M976" s="183"/>
      <c r="N976" s="183"/>
      <c r="O976" s="183"/>
      <c r="P976" s="183"/>
    </row>
    <row r="977" spans="3:16">
      <c r="C977" s="183"/>
      <c r="D977" s="183"/>
      <c r="E977" s="183"/>
      <c r="F977" s="183"/>
      <c r="G977" s="183"/>
      <c r="H977" s="183"/>
      <c r="I977" s="183"/>
      <c r="J977" s="183"/>
      <c r="K977" s="183"/>
      <c r="L977" s="183"/>
      <c r="M977" s="183"/>
      <c r="N977" s="183"/>
      <c r="O977" s="183"/>
      <c r="P977" s="183"/>
    </row>
    <row r="978" spans="3:16">
      <c r="C978" s="183"/>
      <c r="D978" s="183"/>
      <c r="E978" s="183"/>
      <c r="F978" s="183"/>
      <c r="G978" s="183"/>
      <c r="H978" s="183"/>
      <c r="I978" s="183"/>
      <c r="J978" s="183"/>
      <c r="K978" s="183"/>
      <c r="L978" s="183"/>
      <c r="M978" s="183"/>
      <c r="N978" s="183"/>
      <c r="O978" s="183"/>
      <c r="P978" s="183"/>
    </row>
    <row r="979" spans="3:16">
      <c r="C979" s="183"/>
      <c r="D979" s="183"/>
      <c r="E979" s="183"/>
      <c r="F979" s="183"/>
      <c r="G979" s="183"/>
      <c r="H979" s="183"/>
      <c r="I979" s="183"/>
      <c r="J979" s="183"/>
      <c r="K979" s="183"/>
      <c r="L979" s="183"/>
      <c r="M979" s="183"/>
      <c r="N979" s="183"/>
      <c r="O979" s="183"/>
      <c r="P979" s="183"/>
    </row>
    <row r="980" spans="3:16">
      <c r="C980" s="183"/>
      <c r="D980" s="183"/>
      <c r="E980" s="183"/>
      <c r="F980" s="183"/>
      <c r="G980" s="183"/>
      <c r="H980" s="183"/>
      <c r="I980" s="183"/>
      <c r="J980" s="183"/>
      <c r="K980" s="183"/>
      <c r="L980" s="183"/>
      <c r="M980" s="183"/>
      <c r="N980" s="183"/>
      <c r="O980" s="183"/>
      <c r="P980" s="183"/>
    </row>
    <row r="981" spans="3:16">
      <c r="C981" s="183"/>
      <c r="D981" s="183"/>
      <c r="E981" s="183"/>
      <c r="F981" s="183"/>
      <c r="G981" s="183"/>
      <c r="H981" s="183"/>
      <c r="I981" s="183"/>
      <c r="J981" s="183"/>
      <c r="K981" s="183"/>
      <c r="L981" s="183"/>
      <c r="M981" s="183"/>
      <c r="N981" s="183"/>
      <c r="O981" s="183"/>
      <c r="P981" s="183"/>
    </row>
    <row r="982" spans="3:16">
      <c r="C982" s="183"/>
      <c r="D982" s="183"/>
      <c r="E982" s="183"/>
      <c r="F982" s="183"/>
      <c r="G982" s="183"/>
      <c r="H982" s="183"/>
      <c r="I982" s="183"/>
      <c r="J982" s="183"/>
      <c r="K982" s="183"/>
      <c r="L982" s="183"/>
      <c r="M982" s="183"/>
      <c r="N982" s="183"/>
      <c r="O982" s="183"/>
      <c r="P982" s="183"/>
    </row>
    <row r="983" spans="3:16">
      <c r="C983" s="183"/>
      <c r="D983" s="183"/>
      <c r="E983" s="183"/>
      <c r="F983" s="183"/>
      <c r="G983" s="183"/>
      <c r="H983" s="183"/>
      <c r="I983" s="183"/>
      <c r="J983" s="183"/>
      <c r="K983" s="183"/>
      <c r="L983" s="183"/>
      <c r="M983" s="183"/>
      <c r="N983" s="183"/>
      <c r="O983" s="183"/>
      <c r="P983" s="183"/>
    </row>
    <row r="984" spans="3:16">
      <c r="C984" s="183"/>
      <c r="D984" s="183"/>
      <c r="E984" s="183"/>
      <c r="F984" s="183"/>
      <c r="G984" s="183"/>
      <c r="H984" s="183"/>
      <c r="I984" s="183"/>
      <c r="J984" s="183"/>
      <c r="K984" s="183"/>
      <c r="L984" s="183"/>
      <c r="M984" s="183"/>
      <c r="N984" s="183"/>
      <c r="O984" s="183"/>
      <c r="P984" s="183"/>
    </row>
    <row r="985" spans="3:16">
      <c r="C985" s="183"/>
      <c r="D985" s="183"/>
      <c r="E985" s="183"/>
      <c r="F985" s="183"/>
      <c r="G985" s="183"/>
      <c r="H985" s="183"/>
      <c r="I985" s="183"/>
      <c r="J985" s="183"/>
      <c r="K985" s="183"/>
      <c r="L985" s="183"/>
      <c r="M985" s="183"/>
      <c r="N985" s="183"/>
      <c r="O985" s="183"/>
      <c r="P985" s="183"/>
    </row>
    <row r="986" spans="3:16">
      <c r="C986" s="183"/>
      <c r="D986" s="183"/>
      <c r="E986" s="183"/>
      <c r="F986" s="183"/>
      <c r="G986" s="183"/>
      <c r="H986" s="183"/>
      <c r="I986" s="183"/>
      <c r="J986" s="183"/>
      <c r="K986" s="183"/>
      <c r="L986" s="183"/>
      <c r="M986" s="183"/>
      <c r="N986" s="183"/>
      <c r="O986" s="183"/>
      <c r="P986" s="183"/>
    </row>
    <row r="987" spans="3:16">
      <c r="C987" s="183"/>
      <c r="D987" s="183"/>
      <c r="E987" s="183"/>
      <c r="F987" s="183"/>
      <c r="G987" s="183"/>
      <c r="H987" s="183"/>
      <c r="I987" s="183"/>
      <c r="J987" s="183"/>
      <c r="K987" s="183"/>
      <c r="L987" s="183"/>
      <c r="M987" s="183"/>
      <c r="N987" s="183"/>
      <c r="O987" s="183"/>
      <c r="P987" s="183"/>
    </row>
    <row r="988" spans="3:16">
      <c r="C988" s="183"/>
      <c r="D988" s="183"/>
      <c r="E988" s="183"/>
      <c r="F988" s="183"/>
      <c r="G988" s="183"/>
      <c r="H988" s="183"/>
      <c r="I988" s="183"/>
      <c r="J988" s="183"/>
      <c r="K988" s="183"/>
      <c r="L988" s="183"/>
      <c r="M988" s="183"/>
      <c r="N988" s="183"/>
      <c r="O988" s="183"/>
      <c r="P988" s="183"/>
    </row>
    <row r="989" spans="3:16">
      <c r="C989" s="183"/>
      <c r="D989" s="183"/>
      <c r="E989" s="183"/>
      <c r="F989" s="183"/>
      <c r="G989" s="183"/>
      <c r="H989" s="183"/>
      <c r="I989" s="183"/>
      <c r="J989" s="183"/>
      <c r="K989" s="183"/>
      <c r="L989" s="183"/>
      <c r="M989" s="183"/>
      <c r="N989" s="183"/>
      <c r="O989" s="183"/>
      <c r="P989" s="183"/>
    </row>
    <row r="990" spans="3:16">
      <c r="C990" s="183"/>
      <c r="D990" s="183"/>
      <c r="E990" s="183"/>
      <c r="F990" s="183"/>
      <c r="G990" s="183"/>
      <c r="H990" s="183"/>
      <c r="I990" s="183"/>
      <c r="J990" s="183"/>
      <c r="K990" s="183"/>
      <c r="L990" s="183"/>
      <c r="M990" s="183"/>
      <c r="N990" s="183"/>
      <c r="O990" s="183"/>
      <c r="P990" s="183"/>
    </row>
    <row r="991" spans="3:16">
      <c r="C991" s="183"/>
      <c r="D991" s="183"/>
      <c r="E991" s="183"/>
      <c r="F991" s="183"/>
      <c r="G991" s="183"/>
      <c r="H991" s="183"/>
      <c r="I991" s="183"/>
      <c r="J991" s="183"/>
      <c r="K991" s="183"/>
      <c r="L991" s="183"/>
      <c r="M991" s="183"/>
      <c r="N991" s="183"/>
      <c r="O991" s="183"/>
      <c r="P991" s="183"/>
    </row>
    <row r="992" spans="3:16">
      <c r="C992" s="183"/>
      <c r="D992" s="183"/>
      <c r="E992" s="183"/>
      <c r="F992" s="183"/>
      <c r="G992" s="183"/>
      <c r="H992" s="183"/>
      <c r="I992" s="183"/>
      <c r="J992" s="183"/>
      <c r="K992" s="183"/>
      <c r="L992" s="183"/>
      <c r="M992" s="183"/>
      <c r="N992" s="183"/>
      <c r="O992" s="183"/>
      <c r="P992" s="183"/>
    </row>
    <row r="993" spans="3:16">
      <c r="C993" s="183"/>
      <c r="D993" s="183"/>
      <c r="E993" s="183"/>
      <c r="F993" s="183"/>
      <c r="G993" s="183"/>
      <c r="H993" s="183"/>
      <c r="I993" s="183"/>
      <c r="J993" s="183"/>
      <c r="K993" s="183"/>
      <c r="L993" s="183"/>
      <c r="M993" s="183"/>
      <c r="N993" s="183"/>
      <c r="O993" s="183"/>
      <c r="P993" s="183"/>
    </row>
    <row r="994" spans="3:16">
      <c r="C994" s="183"/>
      <c r="D994" s="183"/>
      <c r="E994" s="183"/>
      <c r="F994" s="183"/>
      <c r="G994" s="183"/>
      <c r="H994" s="183"/>
      <c r="I994" s="183"/>
      <c r="J994" s="183"/>
      <c r="K994" s="183"/>
      <c r="L994" s="183"/>
      <c r="M994" s="183"/>
      <c r="N994" s="183"/>
      <c r="O994" s="183"/>
      <c r="P994" s="183"/>
    </row>
    <row r="995" spans="3:16">
      <c r="C995" s="183"/>
      <c r="D995" s="183"/>
      <c r="E995" s="183"/>
      <c r="F995" s="183"/>
      <c r="G995" s="183"/>
      <c r="H995" s="183"/>
      <c r="I995" s="183"/>
      <c r="J995" s="183"/>
      <c r="K995" s="183"/>
      <c r="L995" s="183"/>
      <c r="M995" s="183"/>
      <c r="N995" s="183"/>
      <c r="O995" s="183"/>
      <c r="P995" s="183"/>
    </row>
    <row r="996" spans="3:16">
      <c r="C996" s="183"/>
      <c r="D996" s="183"/>
      <c r="E996" s="183"/>
      <c r="F996" s="183"/>
      <c r="G996" s="183"/>
      <c r="H996" s="183"/>
      <c r="I996" s="183"/>
      <c r="J996" s="183"/>
      <c r="K996" s="183"/>
      <c r="L996" s="183"/>
      <c r="M996" s="183"/>
      <c r="N996" s="183"/>
      <c r="O996" s="183"/>
      <c r="P996" s="183"/>
    </row>
    <row r="997" spans="3:16">
      <c r="C997" s="183"/>
      <c r="D997" s="183"/>
      <c r="E997" s="183"/>
      <c r="F997" s="183"/>
      <c r="G997" s="183"/>
      <c r="H997" s="183"/>
      <c r="I997" s="183"/>
      <c r="J997" s="183"/>
      <c r="K997" s="183"/>
      <c r="L997" s="183"/>
      <c r="M997" s="183"/>
      <c r="N997" s="183"/>
      <c r="O997" s="183"/>
      <c r="P997" s="183"/>
    </row>
    <row r="998" spans="3:16">
      <c r="C998" s="183"/>
      <c r="D998" s="183"/>
      <c r="E998" s="183"/>
      <c r="F998" s="183"/>
      <c r="G998" s="183"/>
      <c r="H998" s="183"/>
      <c r="I998" s="183"/>
      <c r="J998" s="183"/>
      <c r="K998" s="183"/>
      <c r="L998" s="183"/>
      <c r="M998" s="183"/>
      <c r="N998" s="183"/>
      <c r="O998" s="183"/>
      <c r="P998" s="183"/>
    </row>
    <row r="999" spans="3:16">
      <c r="C999" s="183"/>
      <c r="D999" s="183"/>
      <c r="E999" s="183"/>
      <c r="F999" s="183"/>
      <c r="G999" s="183"/>
      <c r="H999" s="183"/>
      <c r="I999" s="183"/>
      <c r="J999" s="183"/>
      <c r="K999" s="183"/>
      <c r="L999" s="183"/>
      <c r="M999" s="183"/>
      <c r="N999" s="183"/>
      <c r="O999" s="183"/>
      <c r="P999" s="183"/>
    </row>
    <row r="1000" spans="3:16">
      <c r="C1000" s="183"/>
      <c r="D1000" s="183"/>
      <c r="E1000" s="183"/>
      <c r="F1000" s="183"/>
      <c r="G1000" s="183"/>
      <c r="H1000" s="183"/>
      <c r="I1000" s="183"/>
      <c r="J1000" s="183"/>
      <c r="K1000" s="183"/>
      <c r="L1000" s="183"/>
      <c r="M1000" s="183"/>
      <c r="N1000" s="183"/>
      <c r="O1000" s="183"/>
      <c r="P1000" s="183"/>
    </row>
    <row r="1001" spans="3:16">
      <c r="C1001" s="183"/>
      <c r="D1001" s="183"/>
      <c r="E1001" s="183"/>
      <c r="F1001" s="183"/>
      <c r="G1001" s="183"/>
      <c r="H1001" s="183"/>
      <c r="I1001" s="183"/>
      <c r="J1001" s="183"/>
      <c r="K1001" s="183"/>
      <c r="L1001" s="183"/>
      <c r="M1001" s="183"/>
      <c r="N1001" s="183"/>
      <c r="O1001" s="183"/>
      <c r="P1001" s="183"/>
    </row>
    <row r="1002" spans="3:16">
      <c r="C1002" s="183"/>
      <c r="D1002" s="183"/>
      <c r="E1002" s="183"/>
      <c r="F1002" s="183"/>
      <c r="G1002" s="183"/>
      <c r="H1002" s="183"/>
      <c r="I1002" s="183"/>
      <c r="J1002" s="183"/>
      <c r="K1002" s="183"/>
      <c r="L1002" s="183"/>
      <c r="M1002" s="183"/>
      <c r="N1002" s="183"/>
      <c r="O1002" s="183"/>
      <c r="P1002" s="183"/>
    </row>
    <row r="1003" spans="3:16">
      <c r="C1003" s="183"/>
      <c r="D1003" s="183"/>
      <c r="E1003" s="183"/>
      <c r="F1003" s="183"/>
      <c r="G1003" s="183"/>
      <c r="H1003" s="183"/>
      <c r="I1003" s="183"/>
      <c r="J1003" s="183"/>
      <c r="K1003" s="183"/>
      <c r="L1003" s="183"/>
      <c r="M1003" s="183"/>
      <c r="N1003" s="183"/>
      <c r="O1003" s="183"/>
      <c r="P1003" s="183"/>
    </row>
    <row r="1004" spans="3:16">
      <c r="C1004" s="183"/>
      <c r="D1004" s="183"/>
      <c r="E1004" s="183"/>
      <c r="F1004" s="183"/>
      <c r="G1004" s="183"/>
      <c r="H1004" s="183"/>
      <c r="I1004" s="183"/>
      <c r="J1004" s="183"/>
      <c r="K1004" s="183"/>
      <c r="L1004" s="183"/>
      <c r="M1004" s="183"/>
      <c r="N1004" s="183"/>
      <c r="O1004" s="183"/>
      <c r="P1004" s="183"/>
    </row>
    <row r="1005" spans="3:16">
      <c r="C1005" s="183"/>
      <c r="D1005" s="183"/>
      <c r="E1005" s="183"/>
      <c r="F1005" s="183"/>
      <c r="G1005" s="183"/>
      <c r="H1005" s="183"/>
      <c r="I1005" s="183"/>
      <c r="J1005" s="183"/>
      <c r="K1005" s="183"/>
      <c r="L1005" s="183"/>
      <c r="M1005" s="183"/>
      <c r="N1005" s="183"/>
      <c r="O1005" s="183"/>
      <c r="P1005" s="183"/>
    </row>
    <row r="1006" spans="3:16">
      <c r="C1006" s="183"/>
      <c r="D1006" s="183"/>
      <c r="E1006" s="183"/>
      <c r="F1006" s="183"/>
      <c r="G1006" s="183"/>
      <c r="H1006" s="183"/>
      <c r="I1006" s="183"/>
      <c r="J1006" s="183"/>
      <c r="K1006" s="183"/>
      <c r="L1006" s="183"/>
      <c r="M1006" s="183"/>
      <c r="N1006" s="183"/>
      <c r="O1006" s="183"/>
      <c r="P1006" s="183"/>
    </row>
    <row r="1007" spans="3:16">
      <c r="C1007" s="183"/>
      <c r="D1007" s="183"/>
      <c r="E1007" s="183"/>
      <c r="F1007" s="183"/>
      <c r="G1007" s="183"/>
      <c r="H1007" s="183"/>
      <c r="I1007" s="183"/>
      <c r="J1007" s="183"/>
      <c r="K1007" s="183"/>
      <c r="L1007" s="183"/>
      <c r="M1007" s="183"/>
      <c r="N1007" s="183"/>
      <c r="O1007" s="183"/>
      <c r="P1007" s="183"/>
    </row>
    <row r="1008" spans="3:16">
      <c r="C1008" s="183"/>
      <c r="D1008" s="183"/>
      <c r="E1008" s="183"/>
      <c r="F1008" s="183"/>
      <c r="G1008" s="183"/>
      <c r="H1008" s="183"/>
      <c r="I1008" s="183"/>
      <c r="J1008" s="183"/>
      <c r="K1008" s="183"/>
      <c r="L1008" s="183"/>
      <c r="M1008" s="183"/>
      <c r="N1008" s="183"/>
      <c r="O1008" s="183"/>
      <c r="P1008" s="183"/>
    </row>
    <row r="1009" spans="3:16">
      <c r="C1009" s="183"/>
      <c r="D1009" s="183"/>
      <c r="E1009" s="183"/>
      <c r="F1009" s="183"/>
      <c r="G1009" s="183"/>
      <c r="H1009" s="183"/>
      <c r="I1009" s="183"/>
      <c r="J1009" s="183"/>
      <c r="K1009" s="183"/>
      <c r="L1009" s="183"/>
      <c r="M1009" s="183"/>
      <c r="N1009" s="183"/>
      <c r="O1009" s="183"/>
      <c r="P1009" s="183"/>
    </row>
    <row r="1010" spans="3:16">
      <c r="C1010" s="183"/>
      <c r="D1010" s="183"/>
      <c r="E1010" s="183"/>
      <c r="F1010" s="183"/>
      <c r="G1010" s="183"/>
      <c r="H1010" s="183"/>
      <c r="I1010" s="183"/>
      <c r="J1010" s="183"/>
      <c r="K1010" s="183"/>
      <c r="L1010" s="183"/>
      <c r="M1010" s="183"/>
      <c r="N1010" s="183"/>
      <c r="O1010" s="183"/>
      <c r="P1010" s="183"/>
    </row>
    <row r="1011" spans="3:16">
      <c r="C1011" s="183"/>
      <c r="D1011" s="183"/>
      <c r="E1011" s="183"/>
      <c r="F1011" s="183"/>
      <c r="G1011" s="183"/>
      <c r="H1011" s="183"/>
      <c r="I1011" s="183"/>
      <c r="J1011" s="183"/>
      <c r="K1011" s="183"/>
      <c r="L1011" s="183"/>
      <c r="M1011" s="183"/>
      <c r="N1011" s="183"/>
      <c r="O1011" s="183"/>
      <c r="P1011" s="183"/>
    </row>
    <row r="1012" spans="3:16">
      <c r="C1012" s="183"/>
      <c r="D1012" s="183"/>
      <c r="E1012" s="183"/>
      <c r="F1012" s="183"/>
      <c r="G1012" s="183"/>
      <c r="H1012" s="183"/>
      <c r="I1012" s="183"/>
      <c r="J1012" s="183"/>
      <c r="K1012" s="183"/>
      <c r="L1012" s="183"/>
      <c r="M1012" s="183"/>
      <c r="N1012" s="183"/>
      <c r="O1012" s="183"/>
      <c r="P1012" s="183"/>
    </row>
    <row r="1013" spans="3:16">
      <c r="C1013" s="183"/>
      <c r="D1013" s="183"/>
      <c r="E1013" s="183"/>
      <c r="F1013" s="183"/>
      <c r="G1013" s="183"/>
      <c r="H1013" s="183"/>
      <c r="I1013" s="183"/>
      <c r="J1013" s="183"/>
      <c r="K1013" s="183"/>
      <c r="L1013" s="183"/>
      <c r="M1013" s="183"/>
      <c r="N1013" s="183"/>
      <c r="O1013" s="183"/>
      <c r="P1013" s="183"/>
    </row>
    <row r="1014" spans="3:16">
      <c r="C1014" s="183"/>
      <c r="D1014" s="183"/>
      <c r="E1014" s="183"/>
      <c r="F1014" s="183"/>
      <c r="G1014" s="183"/>
      <c r="H1014" s="183"/>
      <c r="I1014" s="183"/>
      <c r="J1014" s="183"/>
      <c r="K1014" s="183"/>
      <c r="L1014" s="183"/>
      <c r="M1014" s="183"/>
      <c r="N1014" s="183"/>
      <c r="O1014" s="183"/>
      <c r="P1014" s="183"/>
    </row>
    <row r="1015" spans="3:16">
      <c r="C1015" s="183"/>
      <c r="D1015" s="183"/>
      <c r="E1015" s="183"/>
      <c r="F1015" s="183"/>
      <c r="G1015" s="183"/>
      <c r="H1015" s="183"/>
      <c r="I1015" s="183"/>
      <c r="J1015" s="183"/>
      <c r="K1015" s="183"/>
      <c r="L1015" s="183"/>
      <c r="M1015" s="183"/>
      <c r="N1015" s="183"/>
      <c r="O1015" s="183"/>
      <c r="P1015" s="183"/>
    </row>
    <row r="1016" spans="3:16">
      <c r="C1016" s="183"/>
      <c r="D1016" s="183"/>
      <c r="E1016" s="183"/>
      <c r="F1016" s="183"/>
      <c r="G1016" s="183"/>
      <c r="H1016" s="183"/>
      <c r="I1016" s="183"/>
      <c r="J1016" s="183"/>
      <c r="K1016" s="183"/>
      <c r="L1016" s="183"/>
      <c r="M1016" s="183"/>
      <c r="N1016" s="183"/>
      <c r="O1016" s="183"/>
      <c r="P1016" s="183"/>
    </row>
    <row r="1017" spans="3:16">
      <c r="C1017" s="183"/>
      <c r="D1017" s="183"/>
      <c r="E1017" s="183"/>
      <c r="F1017" s="183"/>
      <c r="G1017" s="183"/>
      <c r="H1017" s="183"/>
      <c r="I1017" s="183"/>
      <c r="J1017" s="183"/>
      <c r="K1017" s="183"/>
      <c r="L1017" s="183"/>
      <c r="M1017" s="183"/>
      <c r="N1017" s="183"/>
      <c r="O1017" s="183"/>
      <c r="P1017" s="183"/>
    </row>
    <row r="1018" spans="3:16">
      <c r="C1018" s="183"/>
      <c r="D1018" s="183"/>
      <c r="E1018" s="183"/>
      <c r="F1018" s="183"/>
      <c r="G1018" s="183"/>
      <c r="H1018" s="183"/>
      <c r="I1018" s="183"/>
      <c r="J1018" s="183"/>
      <c r="K1018" s="183"/>
      <c r="L1018" s="183"/>
      <c r="M1018" s="183"/>
      <c r="N1018" s="183"/>
      <c r="O1018" s="183"/>
      <c r="P1018" s="183"/>
    </row>
    <row r="1019" spans="3:16">
      <c r="C1019" s="183"/>
      <c r="D1019" s="183"/>
      <c r="E1019" s="183"/>
      <c r="F1019" s="183"/>
      <c r="G1019" s="183"/>
      <c r="H1019" s="183"/>
      <c r="I1019" s="183"/>
      <c r="J1019" s="183"/>
      <c r="K1019" s="183"/>
      <c r="L1019" s="183"/>
      <c r="M1019" s="183"/>
      <c r="N1019" s="183"/>
      <c r="O1019" s="183"/>
      <c r="P1019" s="183"/>
    </row>
    <row r="1020" spans="3:16">
      <c r="C1020" s="183"/>
      <c r="D1020" s="183"/>
      <c r="E1020" s="183"/>
      <c r="F1020" s="183"/>
      <c r="G1020" s="183"/>
      <c r="H1020" s="183"/>
      <c r="I1020" s="183"/>
      <c r="J1020" s="183"/>
      <c r="K1020" s="183"/>
      <c r="L1020" s="183"/>
      <c r="M1020" s="183"/>
      <c r="N1020" s="183"/>
      <c r="O1020" s="183"/>
      <c r="P1020" s="183"/>
    </row>
    <row r="1021" spans="3:16">
      <c r="C1021" s="183"/>
      <c r="D1021" s="183"/>
      <c r="E1021" s="183"/>
      <c r="F1021" s="183"/>
      <c r="G1021" s="183"/>
      <c r="H1021" s="183"/>
      <c r="I1021" s="183"/>
      <c r="J1021" s="183"/>
      <c r="K1021" s="183"/>
      <c r="L1021" s="183"/>
      <c r="M1021" s="183"/>
      <c r="N1021" s="183"/>
      <c r="O1021" s="183"/>
      <c r="P1021" s="183"/>
    </row>
    <row r="1022" spans="3:16">
      <c r="C1022" s="183"/>
      <c r="D1022" s="183"/>
      <c r="E1022" s="183"/>
      <c r="F1022" s="183"/>
      <c r="G1022" s="183"/>
      <c r="H1022" s="183"/>
      <c r="I1022" s="183"/>
      <c r="J1022" s="183"/>
      <c r="K1022" s="183"/>
      <c r="L1022" s="183"/>
      <c r="M1022" s="183"/>
      <c r="N1022" s="183"/>
      <c r="O1022" s="183"/>
      <c r="P1022" s="183"/>
    </row>
    <row r="1023" spans="3:16">
      <c r="C1023" s="183"/>
      <c r="D1023" s="183"/>
      <c r="E1023" s="183"/>
      <c r="F1023" s="183"/>
      <c r="G1023" s="183"/>
      <c r="H1023" s="183"/>
      <c r="I1023" s="183"/>
      <c r="J1023" s="183"/>
      <c r="K1023" s="183"/>
      <c r="L1023" s="183"/>
      <c r="M1023" s="183"/>
      <c r="N1023" s="183"/>
      <c r="O1023" s="183"/>
      <c r="P1023" s="183"/>
    </row>
    <row r="1024" spans="3:16">
      <c r="C1024" s="183"/>
      <c r="D1024" s="183"/>
      <c r="E1024" s="183"/>
      <c r="F1024" s="183"/>
      <c r="G1024" s="183"/>
      <c r="H1024" s="183"/>
      <c r="I1024" s="183"/>
      <c r="J1024" s="183"/>
      <c r="K1024" s="183"/>
      <c r="L1024" s="183"/>
      <c r="M1024" s="183"/>
      <c r="N1024" s="183"/>
      <c r="O1024" s="183"/>
      <c r="P1024" s="183"/>
    </row>
    <row r="1025" spans="3:16">
      <c r="C1025" s="183"/>
      <c r="D1025" s="183"/>
      <c r="E1025" s="183"/>
      <c r="F1025" s="183"/>
      <c r="G1025" s="183"/>
      <c r="H1025" s="183"/>
      <c r="I1025" s="183"/>
      <c r="J1025" s="183"/>
      <c r="K1025" s="183"/>
      <c r="L1025" s="183"/>
      <c r="M1025" s="183"/>
      <c r="N1025" s="183"/>
      <c r="O1025" s="183"/>
      <c r="P1025" s="183"/>
    </row>
    <row r="1026" spans="3:16">
      <c r="C1026" s="183"/>
      <c r="D1026" s="183"/>
      <c r="E1026" s="183"/>
      <c r="F1026" s="183"/>
      <c r="G1026" s="183"/>
      <c r="H1026" s="183"/>
      <c r="I1026" s="183"/>
      <c r="J1026" s="183"/>
      <c r="K1026" s="183"/>
      <c r="L1026" s="183"/>
      <c r="M1026" s="183"/>
      <c r="N1026" s="183"/>
      <c r="O1026" s="183"/>
      <c r="P1026" s="183"/>
    </row>
    <row r="1027" spans="3:16">
      <c r="C1027" s="183"/>
      <c r="D1027" s="183"/>
      <c r="E1027" s="183"/>
      <c r="F1027" s="183"/>
      <c r="G1027" s="183"/>
      <c r="H1027" s="183"/>
      <c r="I1027" s="183"/>
      <c r="J1027" s="183"/>
      <c r="K1027" s="183"/>
      <c r="L1027" s="183"/>
      <c r="M1027" s="183"/>
      <c r="N1027" s="183"/>
      <c r="O1027" s="183"/>
      <c r="P1027" s="183"/>
    </row>
    <row r="1028" spans="3:16">
      <c r="C1028" s="183"/>
      <c r="D1028" s="183"/>
      <c r="E1028" s="183"/>
      <c r="F1028" s="183"/>
      <c r="G1028" s="183"/>
      <c r="H1028" s="183"/>
      <c r="I1028" s="183"/>
      <c r="J1028" s="183"/>
      <c r="K1028" s="183"/>
      <c r="L1028" s="183"/>
      <c r="M1028" s="183"/>
      <c r="N1028" s="183"/>
      <c r="O1028" s="183"/>
      <c r="P1028" s="183"/>
    </row>
    <row r="1029" spans="3:16">
      <c r="C1029" s="183"/>
      <c r="D1029" s="183"/>
      <c r="E1029" s="183"/>
      <c r="F1029" s="183"/>
      <c r="G1029" s="183"/>
      <c r="H1029" s="183"/>
      <c r="I1029" s="183"/>
      <c r="J1029" s="183"/>
      <c r="K1029" s="183"/>
      <c r="L1029" s="183"/>
      <c r="M1029" s="183"/>
      <c r="N1029" s="183"/>
      <c r="O1029" s="183"/>
      <c r="P1029" s="183"/>
    </row>
    <row r="1030" spans="3:16">
      <c r="C1030" s="183"/>
      <c r="D1030" s="183"/>
      <c r="E1030" s="183"/>
      <c r="F1030" s="183"/>
      <c r="G1030" s="183"/>
      <c r="H1030" s="183"/>
      <c r="I1030" s="183"/>
      <c r="J1030" s="183"/>
      <c r="K1030" s="183"/>
      <c r="L1030" s="183"/>
      <c r="M1030" s="183"/>
      <c r="N1030" s="183"/>
      <c r="O1030" s="183"/>
      <c r="P1030" s="183"/>
    </row>
    <row r="1031" spans="3:16">
      <c r="C1031" s="183"/>
      <c r="D1031" s="183"/>
      <c r="E1031" s="183"/>
      <c r="F1031" s="183"/>
      <c r="G1031" s="183"/>
      <c r="H1031" s="183"/>
      <c r="I1031" s="183"/>
      <c r="J1031" s="183"/>
      <c r="K1031" s="183"/>
      <c r="L1031" s="183"/>
      <c r="M1031" s="183"/>
      <c r="N1031" s="183"/>
      <c r="O1031" s="183"/>
      <c r="P1031" s="183"/>
    </row>
    <row r="1032" spans="3:16">
      <c r="C1032" s="183"/>
      <c r="D1032" s="183"/>
      <c r="E1032" s="183"/>
      <c r="F1032" s="183"/>
      <c r="G1032" s="183"/>
      <c r="H1032" s="183"/>
      <c r="I1032" s="183"/>
      <c r="J1032" s="183"/>
      <c r="K1032" s="183"/>
      <c r="L1032" s="183"/>
      <c r="M1032" s="183"/>
      <c r="N1032" s="183"/>
      <c r="O1032" s="183"/>
      <c r="P1032" s="183"/>
    </row>
    <row r="1033" spans="3:16">
      <c r="C1033" s="183"/>
      <c r="D1033" s="183"/>
      <c r="E1033" s="183"/>
      <c r="F1033" s="183"/>
      <c r="G1033" s="183"/>
      <c r="H1033" s="183"/>
      <c r="I1033" s="183"/>
      <c r="J1033" s="183"/>
      <c r="K1033" s="183"/>
      <c r="L1033" s="183"/>
      <c r="M1033" s="183"/>
      <c r="N1033" s="183"/>
      <c r="O1033" s="183"/>
      <c r="P1033" s="183"/>
    </row>
    <row r="1034" spans="3:16">
      <c r="C1034" s="183"/>
      <c r="D1034" s="183"/>
      <c r="E1034" s="183"/>
      <c r="F1034" s="183"/>
      <c r="G1034" s="183"/>
      <c r="H1034" s="183"/>
      <c r="I1034" s="183"/>
      <c r="J1034" s="183"/>
      <c r="K1034" s="183"/>
      <c r="L1034" s="183"/>
      <c r="M1034" s="183"/>
      <c r="N1034" s="183"/>
      <c r="O1034" s="183"/>
      <c r="P1034" s="183"/>
    </row>
    <row r="1035" spans="3:16">
      <c r="C1035" s="183"/>
      <c r="D1035" s="183"/>
      <c r="E1035" s="183"/>
      <c r="F1035" s="183"/>
      <c r="G1035" s="183"/>
      <c r="H1035" s="183"/>
      <c r="I1035" s="183"/>
      <c r="J1035" s="183"/>
      <c r="K1035" s="183"/>
      <c r="L1035" s="183"/>
      <c r="M1035" s="183"/>
      <c r="N1035" s="183"/>
      <c r="O1035" s="183"/>
      <c r="P1035" s="183"/>
    </row>
    <row r="1036" spans="3:16">
      <c r="C1036" s="183"/>
      <c r="D1036" s="183"/>
      <c r="E1036" s="183"/>
      <c r="F1036" s="183"/>
      <c r="G1036" s="183"/>
      <c r="H1036" s="183"/>
      <c r="I1036" s="183"/>
      <c r="J1036" s="183"/>
      <c r="K1036" s="183"/>
      <c r="L1036" s="183"/>
      <c r="M1036" s="183"/>
      <c r="N1036" s="183"/>
      <c r="O1036" s="183"/>
      <c r="P1036" s="183"/>
    </row>
    <row r="1037" spans="3:16">
      <c r="C1037" s="183"/>
      <c r="D1037" s="183"/>
      <c r="E1037" s="183"/>
      <c r="F1037" s="183"/>
      <c r="G1037" s="183"/>
      <c r="H1037" s="183"/>
      <c r="I1037" s="183"/>
      <c r="J1037" s="183"/>
      <c r="K1037" s="183"/>
      <c r="L1037" s="183"/>
      <c r="M1037" s="183"/>
      <c r="N1037" s="183"/>
      <c r="O1037" s="183"/>
      <c r="P1037" s="183"/>
    </row>
    <row r="1038" spans="3:16">
      <c r="C1038" s="183"/>
      <c r="D1038" s="183"/>
      <c r="E1038" s="183"/>
      <c r="F1038" s="183"/>
      <c r="G1038" s="183"/>
      <c r="H1038" s="183"/>
      <c r="I1038" s="183"/>
      <c r="J1038" s="183"/>
      <c r="K1038" s="183"/>
      <c r="L1038" s="183"/>
      <c r="M1038" s="183"/>
      <c r="N1038" s="183"/>
      <c r="O1038" s="183"/>
      <c r="P1038" s="183"/>
    </row>
    <row r="1039" spans="3:16">
      <c r="C1039" s="183"/>
      <c r="D1039" s="183"/>
      <c r="E1039" s="183"/>
      <c r="F1039" s="183"/>
      <c r="G1039" s="183"/>
      <c r="H1039" s="183"/>
      <c r="I1039" s="183"/>
      <c r="J1039" s="183"/>
      <c r="K1039" s="183"/>
      <c r="L1039" s="183"/>
      <c r="M1039" s="183"/>
      <c r="N1039" s="183"/>
      <c r="O1039" s="183"/>
      <c r="P1039" s="183"/>
    </row>
    <row r="1040" spans="3:16">
      <c r="C1040" s="183"/>
      <c r="D1040" s="183"/>
      <c r="E1040" s="183"/>
      <c r="F1040" s="183"/>
      <c r="G1040" s="183"/>
      <c r="H1040" s="183"/>
      <c r="I1040" s="183"/>
      <c r="J1040" s="183"/>
      <c r="K1040" s="183"/>
      <c r="L1040" s="183"/>
      <c r="M1040" s="183"/>
      <c r="N1040" s="183"/>
      <c r="O1040" s="183"/>
      <c r="P1040" s="183"/>
    </row>
    <row r="1041" spans="3:16">
      <c r="C1041" s="183"/>
      <c r="D1041" s="183"/>
      <c r="E1041" s="183"/>
      <c r="F1041" s="183"/>
      <c r="G1041" s="183"/>
      <c r="H1041" s="183"/>
      <c r="I1041" s="183"/>
      <c r="J1041" s="183"/>
      <c r="K1041" s="183"/>
      <c r="L1041" s="183"/>
      <c r="M1041" s="183"/>
      <c r="N1041" s="183"/>
      <c r="O1041" s="183"/>
      <c r="P1041" s="183"/>
    </row>
    <row r="1042" spans="3:16">
      <c r="C1042" s="183"/>
      <c r="D1042" s="183"/>
      <c r="E1042" s="183"/>
      <c r="F1042" s="183"/>
      <c r="G1042" s="183"/>
      <c r="H1042" s="183"/>
      <c r="I1042" s="183"/>
      <c r="J1042" s="183"/>
      <c r="K1042" s="183"/>
      <c r="L1042" s="183"/>
      <c r="M1042" s="183"/>
      <c r="N1042" s="183"/>
      <c r="O1042" s="183"/>
      <c r="P1042" s="183"/>
    </row>
    <row r="1043" spans="3:16">
      <c r="C1043" s="183"/>
      <c r="D1043" s="183"/>
      <c r="E1043" s="183"/>
      <c r="F1043" s="183"/>
      <c r="G1043" s="183"/>
      <c r="H1043" s="183"/>
      <c r="I1043" s="183"/>
      <c r="J1043" s="183"/>
      <c r="K1043" s="183"/>
      <c r="L1043" s="183"/>
      <c r="M1043" s="183"/>
      <c r="N1043" s="183"/>
      <c r="O1043" s="183"/>
      <c r="P1043" s="183"/>
    </row>
    <row r="1044" spans="3:16">
      <c r="C1044" s="183"/>
      <c r="D1044" s="183"/>
      <c r="E1044" s="183"/>
      <c r="F1044" s="183"/>
      <c r="G1044" s="183"/>
      <c r="H1044" s="183"/>
      <c r="I1044" s="183"/>
      <c r="J1044" s="183"/>
      <c r="K1044" s="183"/>
      <c r="L1044" s="183"/>
      <c r="M1044" s="183"/>
      <c r="N1044" s="183"/>
      <c r="O1044" s="183"/>
      <c r="P1044" s="183"/>
    </row>
    <row r="1045" spans="3:16">
      <c r="C1045" s="183"/>
      <c r="D1045" s="183"/>
      <c r="E1045" s="183"/>
      <c r="F1045" s="183"/>
      <c r="G1045" s="183"/>
      <c r="H1045" s="183"/>
      <c r="I1045" s="183"/>
      <c r="J1045" s="183"/>
      <c r="K1045" s="183"/>
      <c r="L1045" s="183"/>
      <c r="M1045" s="183"/>
      <c r="N1045" s="183"/>
      <c r="O1045" s="183"/>
      <c r="P1045" s="183"/>
    </row>
    <row r="1046" spans="3:16">
      <c r="C1046" s="183"/>
      <c r="D1046" s="183"/>
      <c r="E1046" s="183"/>
      <c r="F1046" s="183"/>
      <c r="G1046" s="183"/>
      <c r="H1046" s="183"/>
      <c r="I1046" s="183"/>
      <c r="J1046" s="183"/>
      <c r="K1046" s="183"/>
      <c r="L1046" s="183"/>
      <c r="M1046" s="183"/>
      <c r="N1046" s="183"/>
      <c r="O1046" s="183"/>
      <c r="P1046" s="183"/>
    </row>
    <row r="1047" spans="3:16">
      <c r="C1047" s="183"/>
      <c r="D1047" s="183"/>
      <c r="E1047" s="183"/>
      <c r="F1047" s="183"/>
      <c r="G1047" s="183"/>
      <c r="H1047" s="183"/>
      <c r="I1047" s="183"/>
      <c r="J1047" s="183"/>
      <c r="K1047" s="183"/>
      <c r="L1047" s="183"/>
      <c r="M1047" s="183"/>
      <c r="N1047" s="183"/>
      <c r="O1047" s="183"/>
      <c r="P1047" s="183"/>
    </row>
    <row r="1048" spans="3:16">
      <c r="C1048" s="183"/>
      <c r="D1048" s="183"/>
      <c r="E1048" s="183"/>
      <c r="F1048" s="183"/>
      <c r="G1048" s="183"/>
      <c r="H1048" s="183"/>
      <c r="I1048" s="183"/>
      <c r="J1048" s="183"/>
      <c r="K1048" s="183"/>
      <c r="L1048" s="183"/>
      <c r="M1048" s="183"/>
      <c r="N1048" s="183"/>
      <c r="O1048" s="183"/>
      <c r="P1048" s="183"/>
    </row>
    <row r="1049" spans="3:16">
      <c r="C1049" s="183"/>
      <c r="D1049" s="183"/>
      <c r="E1049" s="183"/>
      <c r="F1049" s="183"/>
      <c r="G1049" s="183"/>
      <c r="H1049" s="183"/>
      <c r="I1049" s="183"/>
      <c r="J1049" s="183"/>
      <c r="K1049" s="183"/>
      <c r="L1049" s="183"/>
      <c r="M1049" s="183"/>
      <c r="N1049" s="183"/>
      <c r="O1049" s="183"/>
      <c r="P1049" s="183"/>
    </row>
    <row r="1050" spans="3:16">
      <c r="C1050" s="183"/>
      <c r="D1050" s="183"/>
      <c r="E1050" s="183"/>
      <c r="F1050" s="183"/>
      <c r="G1050" s="183"/>
      <c r="H1050" s="183"/>
      <c r="I1050" s="183"/>
      <c r="J1050" s="183"/>
      <c r="K1050" s="183"/>
      <c r="L1050" s="183"/>
      <c r="M1050" s="183"/>
      <c r="N1050" s="183"/>
      <c r="O1050" s="183"/>
      <c r="P1050" s="183"/>
    </row>
    <row r="1051" spans="3:16">
      <c r="C1051" s="183"/>
      <c r="D1051" s="183"/>
      <c r="E1051" s="183"/>
      <c r="F1051" s="183"/>
      <c r="G1051" s="183"/>
      <c r="H1051" s="183"/>
      <c r="I1051" s="183"/>
      <c r="J1051" s="183"/>
      <c r="K1051" s="183"/>
      <c r="L1051" s="183"/>
      <c r="M1051" s="183"/>
      <c r="N1051" s="183"/>
      <c r="O1051" s="183"/>
      <c r="P1051" s="183"/>
    </row>
    <row r="1052" spans="3:16">
      <c r="C1052" s="183"/>
      <c r="D1052" s="183"/>
      <c r="E1052" s="183"/>
      <c r="F1052" s="183"/>
      <c r="G1052" s="183"/>
      <c r="H1052" s="183"/>
      <c r="I1052" s="183"/>
      <c r="J1052" s="183"/>
      <c r="K1052" s="183"/>
      <c r="L1052" s="183"/>
      <c r="M1052" s="183"/>
      <c r="N1052" s="183"/>
      <c r="O1052" s="183"/>
      <c r="P1052" s="183"/>
    </row>
    <row r="1053" spans="3:16">
      <c r="C1053" s="183"/>
      <c r="D1053" s="183"/>
      <c r="E1053" s="183"/>
      <c r="F1053" s="183"/>
      <c r="G1053" s="183"/>
      <c r="H1053" s="183"/>
      <c r="I1053" s="183"/>
      <c r="J1053" s="183"/>
      <c r="K1053" s="183"/>
      <c r="L1053" s="183"/>
      <c r="M1053" s="183"/>
      <c r="N1053" s="183"/>
      <c r="O1053" s="183"/>
      <c r="P1053" s="183"/>
    </row>
    <row r="1054" spans="3:16">
      <c r="C1054" s="183"/>
      <c r="D1054" s="183"/>
      <c r="E1054" s="183"/>
      <c r="F1054" s="183"/>
      <c r="G1054" s="183"/>
      <c r="H1054" s="183"/>
      <c r="I1054" s="183"/>
      <c r="J1054" s="183"/>
      <c r="K1054" s="183"/>
      <c r="L1054" s="183"/>
      <c r="M1054" s="183"/>
      <c r="N1054" s="183"/>
      <c r="O1054" s="183"/>
      <c r="P1054" s="183"/>
    </row>
    <row r="1055" spans="3:16">
      <c r="C1055" s="183"/>
      <c r="D1055" s="183"/>
      <c r="E1055" s="183"/>
      <c r="F1055" s="183"/>
      <c r="G1055" s="183"/>
      <c r="H1055" s="183"/>
      <c r="I1055" s="183"/>
      <c r="J1055" s="183"/>
      <c r="K1055" s="183"/>
      <c r="L1055" s="183"/>
      <c r="M1055" s="183"/>
      <c r="N1055" s="183"/>
      <c r="O1055" s="183"/>
      <c r="P1055" s="183"/>
    </row>
    <row r="1056" spans="3:16">
      <c r="C1056" s="183"/>
      <c r="D1056" s="183"/>
      <c r="E1056" s="183"/>
      <c r="F1056" s="183"/>
      <c r="G1056" s="183"/>
      <c r="H1056" s="183"/>
      <c r="I1056" s="183"/>
      <c r="J1056" s="183"/>
      <c r="K1056" s="183"/>
      <c r="L1056" s="183"/>
      <c r="M1056" s="183"/>
      <c r="N1056" s="183"/>
      <c r="O1056" s="183"/>
      <c r="P1056" s="183"/>
    </row>
  </sheetData>
  <mergeCells count="10">
    <mergeCell ref="A212:B212"/>
    <mergeCell ref="A1:P1"/>
    <mergeCell ref="A74:B74"/>
    <mergeCell ref="A4:B4"/>
    <mergeCell ref="A93:B93"/>
    <mergeCell ref="A61:B61"/>
    <mergeCell ref="A83:B83"/>
    <mergeCell ref="A87:B87"/>
    <mergeCell ref="A207:B207"/>
    <mergeCell ref="A70:B70"/>
  </mergeCells>
  <phoneticPr fontId="3" type="noConversion"/>
  <pageMargins left="0.5" right="0.78740157480314965" top="0.17" bottom="0.17" header="0.51181102362204722" footer="0.25"/>
  <pageSetup paperSize="9" scale="85" orientation="landscape" r:id="rId1"/>
  <headerFooter alignWithMargins="0">
    <oddHeader>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Munka14"/>
  <dimension ref="A1:K129"/>
  <sheetViews>
    <sheetView workbookViewId="0">
      <selection sqref="A1:G62"/>
    </sheetView>
  </sheetViews>
  <sheetFormatPr defaultRowHeight="12.75"/>
  <cols>
    <col min="4" max="4" width="10.42578125" customWidth="1"/>
    <col min="5" max="5" width="13" customWidth="1"/>
    <col min="6" max="6" width="20.7109375" customWidth="1"/>
    <col min="8" max="10" width="10.85546875" bestFit="1" customWidth="1"/>
  </cols>
  <sheetData>
    <row r="1" spans="1:11" ht="29.25" customHeight="1" thickBot="1">
      <c r="A1" s="1409" t="s">
        <v>264</v>
      </c>
      <c r="B1" s="1410"/>
      <c r="C1" s="1410"/>
      <c r="D1" s="1410"/>
      <c r="E1" s="1410"/>
      <c r="F1" s="1411"/>
    </row>
    <row r="2" spans="1:11" ht="0.75" customHeight="1">
      <c r="A2" s="240" t="s">
        <v>171</v>
      </c>
      <c r="B2" s="1209"/>
      <c r="C2" s="1209"/>
      <c r="D2" s="35"/>
      <c r="E2" s="35"/>
      <c r="F2" s="35"/>
    </row>
    <row r="3" spans="1:11" ht="0.75" customHeight="1" thickBot="1">
      <c r="F3" s="20"/>
    </row>
    <row r="4" spans="1:11" ht="13.5" thickBot="1">
      <c r="A4" s="1415" t="s">
        <v>174</v>
      </c>
      <c r="B4" s="1416"/>
      <c r="C4" s="1416"/>
      <c r="D4" s="1416"/>
      <c r="E4" s="1416"/>
      <c r="F4" s="1417"/>
      <c r="G4" s="266"/>
      <c r="H4" s="4"/>
    </row>
    <row r="5" spans="1:11">
      <c r="A5" s="1210" t="s">
        <v>413</v>
      </c>
      <c r="B5" s="324"/>
      <c r="C5" s="324"/>
      <c r="D5" s="324"/>
      <c r="E5" s="324">
        <v>1</v>
      </c>
      <c r="F5" s="325">
        <f>'[1]5. sz.melléklet'!C5</f>
        <v>51094</v>
      </c>
      <c r="G5" s="1250">
        <f>'5. sz.melléklet'!F5</f>
        <v>51094</v>
      </c>
      <c r="H5" s="1255"/>
    </row>
    <row r="6" spans="1:11">
      <c r="A6" s="1210" t="s">
        <v>220</v>
      </c>
      <c r="B6" s="324"/>
      <c r="C6" s="324"/>
      <c r="D6" s="324"/>
      <c r="E6" s="324">
        <v>2</v>
      </c>
      <c r="F6" s="325">
        <f>'[1]5. sz.melléklet'!C8+'[1]5. sz.melléklet'!C9+'[1]5. sz.melléklet'!C10+'[1]5. sz.melléklet'!C11+'[1]5. sz.melléklet'!C12</f>
        <v>399700</v>
      </c>
      <c r="G6" s="1250">
        <f>'5. sz.melléklet'!F12</f>
        <v>399700</v>
      </c>
      <c r="H6" s="1255"/>
    </row>
    <row r="7" spans="1:11">
      <c r="A7" s="1210" t="s">
        <v>27</v>
      </c>
      <c r="B7" s="324"/>
      <c r="C7" s="324"/>
      <c r="D7" s="324"/>
      <c r="E7" s="324">
        <v>3</v>
      </c>
      <c r="F7" s="325">
        <f>'[1]5. sz.melléklet'!C15+'[1]5. sz.melléklet'!C16+'[1]5. sz.melléklet'!C17+'[1]5. sz.melléklet'!C18+'[1]5. sz.melléklet'!C19</f>
        <v>146016</v>
      </c>
      <c r="G7" s="1250">
        <f>'5. sz.melléklet'!D15+'5. sz.melléklet'!D16+'5. sz.melléklet'!D17+'5. sz.melléklet'!D18+'5. sz.melléklet'!D19+'5. sz.melléklet'!D20</f>
        <v>173634</v>
      </c>
      <c r="H7" s="1255"/>
    </row>
    <row r="8" spans="1:11">
      <c r="A8" s="1210" t="s">
        <v>416</v>
      </c>
      <c r="B8" s="324"/>
      <c r="C8" s="324"/>
      <c r="D8" s="324"/>
      <c r="E8" s="324">
        <v>4</v>
      </c>
      <c r="F8" s="325">
        <f>'[1]5. sz.melléklet'!C24+'[1]5. sz.melléklet'!C25+'[1]5. sz.melléklet'!C26</f>
        <v>12743</v>
      </c>
      <c r="G8" s="1250">
        <f>'5. sz.melléklet'!D24+'5. sz.melléklet'!D25+'5. sz.melléklet'!D26</f>
        <v>12743</v>
      </c>
      <c r="H8" s="1255"/>
      <c r="J8" s="66"/>
      <c r="K8" s="66"/>
    </row>
    <row r="9" spans="1:11">
      <c r="A9" s="330" t="s">
        <v>9</v>
      </c>
      <c r="B9" s="333"/>
      <c r="C9" s="333"/>
      <c r="D9" s="333"/>
      <c r="E9" s="333" t="s">
        <v>73</v>
      </c>
      <c r="F9" s="326">
        <f>SUM(F5:F8)</f>
        <v>609553</v>
      </c>
      <c r="G9" s="1251">
        <f>SUM(G5:G8)</f>
        <v>637171</v>
      </c>
      <c r="H9" s="1256"/>
    </row>
    <row r="10" spans="1:11">
      <c r="A10" s="1210"/>
      <c r="B10" s="324"/>
      <c r="C10" s="324"/>
      <c r="D10" s="324"/>
      <c r="E10" s="324"/>
      <c r="F10" s="325"/>
      <c r="G10" s="1250"/>
      <c r="H10" s="1255"/>
    </row>
    <row r="11" spans="1:11">
      <c r="A11" s="1210" t="s">
        <v>10</v>
      </c>
      <c r="B11" s="324"/>
      <c r="C11" s="324"/>
      <c r="D11" s="324"/>
      <c r="E11" s="324">
        <v>6</v>
      </c>
      <c r="F11" s="325">
        <f>'[1]6. sz.melléklet'!C153</f>
        <v>27967</v>
      </c>
      <c r="G11" s="1250">
        <f>'1.sz. melléklet'!C18</f>
        <v>28312</v>
      </c>
      <c r="H11" s="1255"/>
    </row>
    <row r="12" spans="1:11">
      <c r="A12" s="1210" t="s">
        <v>426</v>
      </c>
      <c r="B12" s="324"/>
      <c r="C12" s="324"/>
      <c r="D12" s="324"/>
      <c r="E12" s="324">
        <v>7</v>
      </c>
      <c r="F12" s="325">
        <f>'[1]6. sz.melléklet'!D153</f>
        <v>7932</v>
      </c>
      <c r="G12" s="1250">
        <f>'1.sz. melléklet'!C19</f>
        <v>8077</v>
      </c>
      <c r="H12" s="1255"/>
    </row>
    <row r="13" spans="1:11">
      <c r="A13" s="329" t="s">
        <v>72</v>
      </c>
      <c r="B13" s="324"/>
      <c r="C13" s="324"/>
      <c r="D13" s="324"/>
      <c r="E13" s="324">
        <v>8</v>
      </c>
      <c r="F13" s="325">
        <f>'[1]6. sz.melléklet'!E153</f>
        <v>132043</v>
      </c>
      <c r="G13" s="1250">
        <f>'1.sz. melléklet'!C20</f>
        <v>132787</v>
      </c>
      <c r="H13" s="1255"/>
    </row>
    <row r="14" spans="1:11">
      <c r="A14" s="1210" t="s">
        <v>317</v>
      </c>
      <c r="B14" s="324"/>
      <c r="C14" s="324"/>
      <c r="D14" s="324"/>
      <c r="E14" s="324">
        <v>10</v>
      </c>
      <c r="F14" s="325">
        <f>'[1]6. sz.melléklet'!F153</f>
        <v>44345</v>
      </c>
      <c r="G14" s="1250">
        <f>'1.sz. melléklet'!C21</f>
        <v>57713</v>
      </c>
      <c r="H14" s="1255"/>
    </row>
    <row r="15" spans="1:11">
      <c r="A15" s="1210" t="s">
        <v>318</v>
      </c>
      <c r="B15" s="324"/>
      <c r="C15" s="324"/>
      <c r="D15" s="324"/>
      <c r="E15" s="324">
        <v>11</v>
      </c>
      <c r="F15" s="325">
        <f>'[1]6. sz.melléklet'!I153</f>
        <v>27706</v>
      </c>
      <c r="G15" s="1250">
        <f>'1.sz. melléklet'!C22</f>
        <v>27886</v>
      </c>
      <c r="H15" s="1255"/>
    </row>
    <row r="16" spans="1:11">
      <c r="A16" s="330" t="s">
        <v>11</v>
      </c>
      <c r="B16" s="333"/>
      <c r="C16" s="333"/>
      <c r="D16" s="333"/>
      <c r="E16" s="1211" t="s">
        <v>75</v>
      </c>
      <c r="F16" s="326">
        <f>SUM(F11:F15)</f>
        <v>239993</v>
      </c>
      <c r="G16" s="1251">
        <f>SUM(G11:G15)</f>
        <v>254775</v>
      </c>
      <c r="H16" s="1255"/>
    </row>
    <row r="17" spans="1:10" ht="5.25" customHeight="1">
      <c r="A17" s="1212"/>
      <c r="B17" s="1213"/>
      <c r="C17" s="1213"/>
      <c r="D17" s="1213"/>
      <c r="E17" s="1214"/>
      <c r="F17" s="327"/>
      <c r="G17" s="1252"/>
      <c r="H17" s="1256"/>
    </row>
    <row r="18" spans="1:10">
      <c r="A18" s="1212" t="s">
        <v>157</v>
      </c>
      <c r="B18" s="1213"/>
      <c r="C18" s="1213"/>
      <c r="D18" s="1213"/>
      <c r="E18" s="1214"/>
      <c r="F18" s="325">
        <f>F9-F16</f>
        <v>369560</v>
      </c>
      <c r="G18" s="1250">
        <f>G9-G16</f>
        <v>382396</v>
      </c>
      <c r="H18" s="1255"/>
    </row>
    <row r="19" spans="1:10" ht="3.75" customHeight="1" thickBot="1">
      <c r="A19" s="1210"/>
      <c r="B19" s="324"/>
      <c r="C19" s="324"/>
      <c r="D19" s="324"/>
      <c r="E19" s="324"/>
      <c r="F19" s="325"/>
      <c r="G19" s="266"/>
      <c r="H19" s="192"/>
    </row>
    <row r="20" spans="1:10" ht="13.5" thickBot="1">
      <c r="A20" s="1412" t="s">
        <v>173</v>
      </c>
      <c r="B20" s="1413"/>
      <c r="C20" s="1413"/>
      <c r="D20" s="1413"/>
      <c r="E20" s="1413"/>
      <c r="F20" s="1414"/>
      <c r="G20" s="177"/>
      <c r="H20" s="192"/>
    </row>
    <row r="21" spans="1:10">
      <c r="A21" s="1210" t="s">
        <v>12</v>
      </c>
      <c r="B21" s="324"/>
      <c r="C21" s="324"/>
      <c r="D21" s="324"/>
      <c r="E21" s="324">
        <v>13</v>
      </c>
      <c r="F21" s="325">
        <f>'[1]5. sz.melléklet'!C43+'[1]5. sz.melléklet'!C44+'[1]5. sz.melléklet'!C45+'[1]5. sz.melléklet'!C46</f>
        <v>56000</v>
      </c>
      <c r="G21" s="1250">
        <f>'1.sz. melléklet'!C9</f>
        <v>65114</v>
      </c>
      <c r="H21" s="1255"/>
      <c r="I21" s="62"/>
      <c r="J21" s="62"/>
    </row>
    <row r="22" spans="1:10">
      <c r="A22" s="1210" t="s">
        <v>28</v>
      </c>
      <c r="B22" s="324"/>
      <c r="C22" s="324"/>
      <c r="D22" s="324"/>
      <c r="E22" s="324">
        <v>14</v>
      </c>
      <c r="F22" s="325"/>
      <c r="G22" s="1250"/>
      <c r="H22" s="1255"/>
    </row>
    <row r="23" spans="1:10">
      <c r="A23" s="1210" t="s">
        <v>33</v>
      </c>
      <c r="B23" s="324"/>
      <c r="C23" s="324"/>
      <c r="D23" s="324"/>
      <c r="E23" s="324">
        <v>15</v>
      </c>
      <c r="F23" s="325"/>
      <c r="G23" s="1250"/>
      <c r="H23" s="1255"/>
    </row>
    <row r="24" spans="1:10">
      <c r="A24" s="1210" t="s">
        <v>203</v>
      </c>
      <c r="B24" s="324"/>
      <c r="C24" s="324"/>
      <c r="D24" s="324"/>
      <c r="E24" s="324">
        <v>16</v>
      </c>
      <c r="F24" s="325">
        <f>'[1]5. sz.melléklet'!C28+'[1]5. sz.melléklet'!C37+'[1]5. sz.melléklet'!C38+'[1]5. sz.melléklet'!C27</f>
        <v>61867</v>
      </c>
      <c r="G24" s="1250">
        <f>'5. sz.melléklet'!D36+'5. sz.melléklet'!D35+'5. sz.melléklet'!D28+'5. sz.melléklet'!D27+'5. sz.melléklet'!D21</f>
        <v>83962</v>
      </c>
      <c r="H24" s="1255"/>
    </row>
    <row r="25" spans="1:10" ht="25.5" customHeight="1">
      <c r="A25" s="1418" t="s">
        <v>427</v>
      </c>
      <c r="B25" s="1419"/>
      <c r="C25" s="1419"/>
      <c r="D25" s="1419"/>
      <c r="E25" s="1419"/>
      <c r="F25" s="325"/>
      <c r="G25" s="1250"/>
      <c r="H25" s="1255"/>
    </row>
    <row r="26" spans="1:10" ht="26.25" customHeight="1">
      <c r="A26" s="1420" t="s">
        <v>428</v>
      </c>
      <c r="B26" s="1421"/>
      <c r="C26" s="1421"/>
      <c r="D26" s="1421"/>
      <c r="E26" s="1421"/>
      <c r="F26" s="549"/>
      <c r="G26" s="548"/>
      <c r="H26" s="1257"/>
      <c r="I26" s="548"/>
      <c r="J26" s="548"/>
    </row>
    <row r="27" spans="1:10">
      <c r="A27" s="1210" t="s">
        <v>13</v>
      </c>
      <c r="B27" s="324"/>
      <c r="C27" s="324"/>
      <c r="D27" s="324"/>
      <c r="E27" s="324">
        <v>17</v>
      </c>
      <c r="F27" s="325"/>
      <c r="G27" s="1250"/>
      <c r="H27" s="1255"/>
    </row>
    <row r="28" spans="1:10">
      <c r="A28" s="1210" t="s">
        <v>98</v>
      </c>
      <c r="B28" s="324"/>
      <c r="C28" s="324"/>
      <c r="D28" s="324"/>
      <c r="E28" s="324">
        <v>18</v>
      </c>
      <c r="F28" s="325"/>
      <c r="G28" s="1250"/>
      <c r="H28" s="1255"/>
    </row>
    <row r="29" spans="1:10">
      <c r="A29" s="1210" t="s">
        <v>99</v>
      </c>
      <c r="B29" s="324"/>
      <c r="C29" s="324"/>
      <c r="D29" s="324"/>
      <c r="E29" s="324">
        <v>19</v>
      </c>
      <c r="F29" s="325"/>
      <c r="G29" s="1250"/>
      <c r="H29" s="1255"/>
    </row>
    <row r="30" spans="1:10">
      <c r="A30" s="330" t="s">
        <v>14</v>
      </c>
      <c r="B30" s="333"/>
      <c r="C30" s="333"/>
      <c r="D30" s="333"/>
      <c r="E30" s="1211" t="s">
        <v>100</v>
      </c>
      <c r="F30" s="326">
        <f>SUM(F21:F29)</f>
        <v>117867</v>
      </c>
      <c r="G30" s="1251">
        <f>SUM(G21:G29)</f>
        <v>149076</v>
      </c>
      <c r="H30" s="1256"/>
    </row>
    <row r="31" spans="1:10">
      <c r="A31" s="1212"/>
      <c r="B31" s="1213"/>
      <c r="C31" s="1213"/>
      <c r="D31" s="1213"/>
      <c r="E31" s="1213"/>
      <c r="F31" s="327"/>
      <c r="G31" s="1252"/>
      <c r="H31" s="1256"/>
    </row>
    <row r="32" spans="1:10">
      <c r="A32" s="1210" t="s">
        <v>15</v>
      </c>
      <c r="B32" s="324"/>
      <c r="C32" s="324"/>
      <c r="D32" s="324"/>
      <c r="E32" s="324">
        <v>21</v>
      </c>
      <c r="F32" s="325">
        <f>'[1]6. sz.melléklet'!H153</f>
        <v>40330</v>
      </c>
      <c r="G32" s="1250">
        <f>'1.sz. melléklet'!C23</f>
        <v>51180</v>
      </c>
      <c r="H32" s="1255"/>
    </row>
    <row r="33" spans="1:8">
      <c r="A33" s="1210" t="s">
        <v>16</v>
      </c>
      <c r="B33" s="324"/>
      <c r="C33" s="324"/>
      <c r="D33" s="324"/>
      <c r="E33" s="324">
        <v>22</v>
      </c>
      <c r="F33" s="325">
        <f>'[1]6. sz.melléklet'!G153</f>
        <v>36024</v>
      </c>
      <c r="G33" s="1250">
        <f>'1.sz. melléklet'!C24</f>
        <v>38669</v>
      </c>
      <c r="H33" s="1255"/>
    </row>
    <row r="34" spans="1:8">
      <c r="A34" s="1210" t="s">
        <v>76</v>
      </c>
      <c r="B34" s="324"/>
      <c r="C34" s="324"/>
      <c r="D34" s="324"/>
      <c r="E34" s="324">
        <v>23</v>
      </c>
      <c r="F34" s="325"/>
      <c r="G34" s="1250"/>
      <c r="H34" s="1255"/>
    </row>
    <row r="35" spans="1:8">
      <c r="A35" s="1210" t="s">
        <v>177</v>
      </c>
      <c r="B35" s="324"/>
      <c r="C35" s="324"/>
      <c r="D35" s="324"/>
      <c r="E35" s="328">
        <v>24</v>
      </c>
      <c r="F35" s="325"/>
      <c r="G35" s="1250"/>
      <c r="H35" s="1255"/>
    </row>
    <row r="36" spans="1:8">
      <c r="A36" s="1210" t="s">
        <v>204</v>
      </c>
      <c r="B36" s="324"/>
      <c r="C36" s="324"/>
      <c r="D36" s="324"/>
      <c r="E36" s="324">
        <v>25</v>
      </c>
      <c r="F36" s="325">
        <f>'[1]6. sz.melléklet'!J153</f>
        <v>76685</v>
      </c>
      <c r="G36" s="1250">
        <f>'1.sz. melléklet'!C25</f>
        <v>76685</v>
      </c>
      <c r="H36" s="1255"/>
    </row>
    <row r="37" spans="1:8">
      <c r="A37" s="330" t="s">
        <v>17</v>
      </c>
      <c r="B37" s="333"/>
      <c r="C37" s="333"/>
      <c r="D37" s="333"/>
      <c r="E37" s="333" t="s">
        <v>178</v>
      </c>
      <c r="F37" s="326">
        <f>SUM(F32:F36)</f>
        <v>153039</v>
      </c>
      <c r="G37" s="1251">
        <f>SUM(G32:G36)</f>
        <v>166534</v>
      </c>
      <c r="H37" s="1256"/>
    </row>
    <row r="38" spans="1:8" ht="6" customHeight="1">
      <c r="A38" s="1212"/>
      <c r="B38" s="1213"/>
      <c r="C38" s="1213"/>
      <c r="D38" s="1213"/>
      <c r="E38" s="1213"/>
      <c r="F38" s="327"/>
      <c r="G38" s="1252"/>
      <c r="H38" s="1256"/>
    </row>
    <row r="39" spans="1:8" ht="13.5" thickBot="1">
      <c r="A39" s="330" t="s">
        <v>202</v>
      </c>
      <c r="B39" s="333"/>
      <c r="C39" s="333"/>
      <c r="D39" s="333"/>
      <c r="E39" s="333"/>
      <c r="F39" s="326">
        <f>F30-F37</f>
        <v>-35172</v>
      </c>
      <c r="G39" s="1253">
        <f>G30-G37</f>
        <v>-17458</v>
      </c>
      <c r="H39" s="1256"/>
    </row>
    <row r="40" spans="1:8" ht="5.25" customHeight="1" thickBot="1">
      <c r="A40" s="1212"/>
      <c r="B40" s="1213"/>
      <c r="C40" s="1213"/>
      <c r="D40" s="1213"/>
      <c r="E40" s="1213"/>
      <c r="F40" s="327"/>
      <c r="G40" s="995"/>
      <c r="H40" s="192"/>
    </row>
    <row r="41" spans="1:8" ht="13.5" thickBot="1">
      <c r="A41" s="1412" t="s">
        <v>172</v>
      </c>
      <c r="B41" s="1413"/>
      <c r="C41" s="1413"/>
      <c r="D41" s="1413"/>
      <c r="E41" s="1413"/>
      <c r="F41" s="1414"/>
      <c r="G41" s="995"/>
      <c r="H41" s="192"/>
    </row>
    <row r="42" spans="1:8" ht="6" customHeight="1">
      <c r="A42" s="1212"/>
      <c r="B42" s="1213"/>
      <c r="C42" s="1213"/>
      <c r="D42" s="1213"/>
      <c r="E42" s="1213"/>
      <c r="F42" s="327"/>
      <c r="G42" s="996"/>
      <c r="H42" s="192"/>
    </row>
    <row r="43" spans="1:8">
      <c r="A43" s="330" t="s">
        <v>92</v>
      </c>
      <c r="B43" s="333"/>
      <c r="C43" s="333"/>
      <c r="D43" s="333"/>
      <c r="E43" s="333">
        <v>26</v>
      </c>
      <c r="F43" s="326">
        <v>0</v>
      </c>
      <c r="G43" s="1251">
        <v>0</v>
      </c>
      <c r="H43" s="1256"/>
    </row>
    <row r="44" spans="1:8">
      <c r="A44" s="1212"/>
      <c r="B44" s="1213"/>
      <c r="C44" s="1213"/>
      <c r="D44" s="1213"/>
      <c r="E44" s="1213"/>
      <c r="F44" s="327"/>
      <c r="G44" s="1252"/>
      <c r="H44" s="1256"/>
    </row>
    <row r="45" spans="1:8">
      <c r="A45" s="329" t="s">
        <v>429</v>
      </c>
      <c r="B45" s="324"/>
      <c r="C45" s="324"/>
      <c r="D45" s="324"/>
      <c r="E45" s="324">
        <v>27</v>
      </c>
      <c r="F45" s="325">
        <f>'[1]6. sz.melléklet'!M146</f>
        <v>4500</v>
      </c>
      <c r="G45" s="1250">
        <f>'[1]6. sz.melléklet'!M147</f>
        <v>17649</v>
      </c>
      <c r="H45" s="1255"/>
    </row>
    <row r="46" spans="1:8">
      <c r="A46" s="1215" t="s">
        <v>29</v>
      </c>
      <c r="B46" s="324"/>
      <c r="C46" s="324"/>
      <c r="D46" s="324"/>
      <c r="E46" s="324">
        <v>28</v>
      </c>
      <c r="F46" s="325"/>
      <c r="G46" s="1250"/>
      <c r="H46" s="1255"/>
    </row>
    <row r="47" spans="1:8">
      <c r="A47" s="1215" t="s">
        <v>430</v>
      </c>
      <c r="B47" s="324"/>
      <c r="C47" s="324"/>
      <c r="D47" s="324"/>
      <c r="E47" s="324">
        <v>29</v>
      </c>
      <c r="F47" s="325">
        <f>'[1]6. sz.melléklet'!M18</f>
        <v>357899</v>
      </c>
      <c r="G47" s="1250">
        <f>'1.sz. melléklet'!F12+'1.sz. melléklet'!I12+'1.sz. melléklet'!L12+'1.sz. melléklet'!O12</f>
        <v>377479</v>
      </c>
      <c r="H47" s="1255"/>
    </row>
    <row r="48" spans="1:8">
      <c r="A48" s="330" t="s">
        <v>93</v>
      </c>
      <c r="B48" s="333"/>
      <c r="C48" s="333"/>
      <c r="D48" s="333"/>
      <c r="E48" s="333" t="s">
        <v>431</v>
      </c>
      <c r="F48" s="326">
        <f>SUM(F45:F47)</f>
        <v>362399</v>
      </c>
      <c r="G48" s="1251">
        <f>SUM(G45:G47)</f>
        <v>395128</v>
      </c>
      <c r="H48" s="1256"/>
    </row>
    <row r="49" spans="1:8">
      <c r="A49" s="1212"/>
      <c r="B49" s="1213"/>
      <c r="C49" s="1213"/>
      <c r="D49" s="1213"/>
      <c r="E49" s="1213"/>
      <c r="F49" s="327"/>
      <c r="G49" s="1252"/>
      <c r="H49" s="1256"/>
    </row>
    <row r="50" spans="1:8">
      <c r="A50" s="330" t="s">
        <v>74</v>
      </c>
      <c r="B50" s="333"/>
      <c r="C50" s="333"/>
      <c r="D50" s="333"/>
      <c r="E50" s="333"/>
      <c r="F50" s="326"/>
      <c r="G50" s="1251"/>
      <c r="H50" s="1256"/>
    </row>
    <row r="51" spans="1:8">
      <c r="A51" s="330" t="s">
        <v>158</v>
      </c>
      <c r="B51" s="333"/>
      <c r="C51" s="333"/>
      <c r="D51" s="333"/>
      <c r="E51" s="333"/>
      <c r="F51" s="326"/>
      <c r="G51" s="1251"/>
      <c r="H51" s="1256"/>
    </row>
    <row r="52" spans="1:8">
      <c r="A52" s="330" t="s">
        <v>159</v>
      </c>
      <c r="B52" s="333"/>
      <c r="C52" s="333"/>
      <c r="D52" s="333"/>
      <c r="E52" s="333"/>
      <c r="F52" s="326"/>
      <c r="G52" s="1251"/>
      <c r="H52" s="1256"/>
    </row>
    <row r="53" spans="1:8">
      <c r="A53" s="1212"/>
      <c r="B53" s="1213"/>
      <c r="C53" s="1213"/>
      <c r="D53" s="1213"/>
      <c r="E53" s="1213"/>
      <c r="F53" s="327"/>
      <c r="G53" s="1252"/>
      <c r="H53" s="1256"/>
    </row>
    <row r="54" spans="1:8">
      <c r="A54" s="1216" t="s">
        <v>18</v>
      </c>
      <c r="B54" s="1217"/>
      <c r="C54" s="1217"/>
      <c r="D54" s="1217"/>
      <c r="E54" s="1218" t="s">
        <v>432</v>
      </c>
      <c r="F54" s="331">
        <f>F9+F30+F43</f>
        <v>727420</v>
      </c>
      <c r="G54" s="1254">
        <f>G9+G30+G43</f>
        <v>786247</v>
      </c>
      <c r="H54" s="1256"/>
    </row>
    <row r="55" spans="1:8">
      <c r="A55" s="330" t="s">
        <v>19</v>
      </c>
      <c r="B55" s="333"/>
      <c r="C55" s="333"/>
      <c r="D55" s="333"/>
      <c r="E55" s="333" t="s">
        <v>433</v>
      </c>
      <c r="F55" s="326">
        <f>F16+F37+F48</f>
        <v>755431</v>
      </c>
      <c r="G55" s="1251">
        <f>G16+G37+G48</f>
        <v>816437</v>
      </c>
      <c r="H55" s="1256"/>
    </row>
    <row r="56" spans="1:8">
      <c r="A56" s="1210"/>
      <c r="B56" s="324"/>
      <c r="C56" s="324"/>
      <c r="D56" s="324"/>
      <c r="E56" s="324"/>
      <c r="F56" s="325"/>
      <c r="G56" s="1250"/>
      <c r="H56" s="1255"/>
    </row>
    <row r="57" spans="1:8">
      <c r="A57" s="332" t="s">
        <v>537</v>
      </c>
      <c r="B57" s="333"/>
      <c r="C57" s="333"/>
      <c r="D57" s="333"/>
      <c r="E57" s="333" t="s">
        <v>434</v>
      </c>
      <c r="F57" s="334">
        <f>F54-F55</f>
        <v>-28011</v>
      </c>
      <c r="G57" s="333">
        <f>G54-G55</f>
        <v>-30190</v>
      </c>
      <c r="H57" s="1258"/>
    </row>
    <row r="58" spans="1:8">
      <c r="A58" s="335" t="s">
        <v>179</v>
      </c>
      <c r="B58" s="336"/>
      <c r="C58" s="336"/>
      <c r="D58" s="336"/>
      <c r="E58" s="336"/>
      <c r="F58" s="337"/>
      <c r="G58" s="336"/>
      <c r="H58" s="1258"/>
    </row>
    <row r="59" spans="1:8">
      <c r="A59" s="335" t="s">
        <v>96</v>
      </c>
      <c r="B59" s="338"/>
      <c r="C59" s="338"/>
      <c r="D59" s="338"/>
      <c r="E59" s="338"/>
      <c r="F59" s="337">
        <f>F57</f>
        <v>-28011</v>
      </c>
      <c r="G59" s="336">
        <f>G57</f>
        <v>-30190</v>
      </c>
      <c r="H59" s="1258"/>
    </row>
    <row r="60" spans="1:8">
      <c r="A60" s="339" t="s">
        <v>95</v>
      </c>
      <c r="B60" s="324"/>
      <c r="C60" s="324"/>
      <c r="D60" s="324"/>
      <c r="E60" s="324"/>
      <c r="F60" s="340">
        <v>28011</v>
      </c>
      <c r="G60" s="324">
        <v>28011</v>
      </c>
      <c r="H60" s="1259"/>
    </row>
    <row r="61" spans="1:8">
      <c r="A61" s="339" t="s">
        <v>97</v>
      </c>
      <c r="B61" s="324"/>
      <c r="C61" s="324"/>
      <c r="D61" s="324"/>
      <c r="E61" s="324"/>
      <c r="F61" s="340"/>
      <c r="G61" s="324"/>
      <c r="H61" s="1259"/>
    </row>
    <row r="62" spans="1:8" ht="13.5" thickBot="1">
      <c r="A62" s="341" t="s">
        <v>94</v>
      </c>
      <c r="B62" s="342"/>
      <c r="C62" s="342"/>
      <c r="D62" s="342"/>
      <c r="E62" s="342"/>
      <c r="F62" s="343"/>
      <c r="G62" s="342"/>
      <c r="H62" s="1259"/>
    </row>
    <row r="63" spans="1:8">
      <c r="F63" s="62"/>
    </row>
    <row r="64" spans="1:8">
      <c r="F64" s="62"/>
    </row>
    <row r="65" spans="6:6">
      <c r="F65" s="62"/>
    </row>
    <row r="66" spans="6:6">
      <c r="F66" s="62"/>
    </row>
    <row r="67" spans="6:6">
      <c r="F67" s="62"/>
    </row>
    <row r="68" spans="6:6">
      <c r="F68" s="62"/>
    </row>
    <row r="69" spans="6:6">
      <c r="F69" s="62"/>
    </row>
    <row r="70" spans="6:6">
      <c r="F70" s="62"/>
    </row>
    <row r="71" spans="6:6">
      <c r="F71" s="62"/>
    </row>
    <row r="72" spans="6:6">
      <c r="F72" s="62"/>
    </row>
    <row r="73" spans="6:6">
      <c r="F73" s="62"/>
    </row>
    <row r="74" spans="6:6">
      <c r="F74" s="62"/>
    </row>
    <row r="75" spans="6:6">
      <c r="F75" s="62"/>
    </row>
    <row r="76" spans="6:6">
      <c r="F76" s="62"/>
    </row>
    <row r="77" spans="6:6">
      <c r="F77" s="62"/>
    </row>
    <row r="78" spans="6:6">
      <c r="F78" s="62"/>
    </row>
    <row r="79" spans="6:6">
      <c r="F79" s="62"/>
    </row>
    <row r="80" spans="6:6">
      <c r="F80" s="62"/>
    </row>
    <row r="81" spans="6:6">
      <c r="F81" s="62"/>
    </row>
    <row r="82" spans="6:6">
      <c r="F82" s="62"/>
    </row>
    <row r="83" spans="6:6">
      <c r="F83" s="62"/>
    </row>
    <row r="84" spans="6:6">
      <c r="F84" s="62"/>
    </row>
    <row r="85" spans="6:6">
      <c r="F85" s="62"/>
    </row>
    <row r="86" spans="6:6">
      <c r="F86" s="62"/>
    </row>
    <row r="87" spans="6:6">
      <c r="F87" s="62"/>
    </row>
    <row r="88" spans="6:6">
      <c r="F88" s="62"/>
    </row>
    <row r="89" spans="6:6">
      <c r="F89" s="62"/>
    </row>
    <row r="90" spans="6:6">
      <c r="F90" s="62"/>
    </row>
    <row r="91" spans="6:6">
      <c r="F91" s="62"/>
    </row>
    <row r="92" spans="6:6">
      <c r="F92" s="62"/>
    </row>
    <row r="93" spans="6:6">
      <c r="F93" s="62"/>
    </row>
    <row r="94" spans="6:6">
      <c r="F94" s="62"/>
    </row>
    <row r="95" spans="6:6">
      <c r="F95" s="62"/>
    </row>
    <row r="96" spans="6:6">
      <c r="F96" s="62"/>
    </row>
    <row r="97" spans="6:6">
      <c r="F97" s="62"/>
    </row>
    <row r="98" spans="6:6">
      <c r="F98" s="62"/>
    </row>
    <row r="99" spans="6:6">
      <c r="F99" s="62"/>
    </row>
    <row r="100" spans="6:6">
      <c r="F100" s="62"/>
    </row>
    <row r="101" spans="6:6">
      <c r="F101" s="62"/>
    </row>
    <row r="102" spans="6:6">
      <c r="F102" s="62"/>
    </row>
    <row r="103" spans="6:6">
      <c r="F103" s="62"/>
    </row>
    <row r="104" spans="6:6">
      <c r="F104" s="62"/>
    </row>
    <row r="105" spans="6:6">
      <c r="F105" s="62"/>
    </row>
    <row r="106" spans="6:6">
      <c r="F106" s="62"/>
    </row>
    <row r="107" spans="6:6">
      <c r="F107" s="62"/>
    </row>
    <row r="108" spans="6:6">
      <c r="F108" s="62"/>
    </row>
    <row r="109" spans="6:6">
      <c r="F109" s="62"/>
    </row>
    <row r="110" spans="6:6">
      <c r="F110" s="62"/>
    </row>
    <row r="111" spans="6:6">
      <c r="F111" s="62"/>
    </row>
    <row r="112" spans="6:6">
      <c r="F112" s="62"/>
    </row>
    <row r="113" spans="6:6">
      <c r="F113" s="62"/>
    </row>
    <row r="114" spans="6:6">
      <c r="F114" s="62"/>
    </row>
    <row r="115" spans="6:6">
      <c r="F115" s="62"/>
    </row>
    <row r="116" spans="6:6">
      <c r="F116" s="62"/>
    </row>
    <row r="117" spans="6:6">
      <c r="F117" s="62"/>
    </row>
    <row r="118" spans="6:6">
      <c r="F118" s="62"/>
    </row>
    <row r="119" spans="6:6">
      <c r="F119" s="62"/>
    </row>
    <row r="120" spans="6:6">
      <c r="F120" s="62"/>
    </row>
    <row r="121" spans="6:6">
      <c r="F121" s="62"/>
    </row>
    <row r="122" spans="6:6">
      <c r="F122" s="62"/>
    </row>
    <row r="123" spans="6:6">
      <c r="F123" s="62"/>
    </row>
    <row r="124" spans="6:6">
      <c r="F124" s="62"/>
    </row>
    <row r="125" spans="6:6">
      <c r="F125" s="62"/>
    </row>
    <row r="126" spans="6:6">
      <c r="F126" s="62"/>
    </row>
    <row r="127" spans="6:6">
      <c r="F127" s="62"/>
    </row>
    <row r="128" spans="6:6">
      <c r="F128" s="62"/>
    </row>
    <row r="129" spans="6:6">
      <c r="F129" s="62"/>
    </row>
  </sheetData>
  <mergeCells count="6">
    <mergeCell ref="A1:F1"/>
    <mergeCell ref="A41:F41"/>
    <mergeCell ref="A20:F20"/>
    <mergeCell ref="A4:F4"/>
    <mergeCell ref="A25:E25"/>
    <mergeCell ref="A26:E26"/>
  </mergeCells>
  <phoneticPr fontId="3" type="noConversion"/>
  <printOptions horizontalCentered="1"/>
  <pageMargins left="0.78740157480314965" right="0.78740157480314965" top="0" bottom="0" header="0.51181102362204722" footer="0.51181102362204722"/>
  <pageSetup paperSize="9" orientation="portrait" r:id="rId1"/>
  <headerFooter alignWithMargins="0">
    <oddHeader>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Munka17"/>
  <dimension ref="A1:K23"/>
  <sheetViews>
    <sheetView workbookViewId="0">
      <selection activeCell="A23" sqref="A1:J23"/>
    </sheetView>
  </sheetViews>
  <sheetFormatPr defaultRowHeight="12.75"/>
  <cols>
    <col min="1" max="1" width="7.42578125" customWidth="1"/>
    <col min="9" max="9" width="6.85546875" style="108" customWidth="1"/>
    <col min="10" max="10" width="9.140625" style="112"/>
  </cols>
  <sheetData>
    <row r="1" spans="1:11" ht="30" customHeight="1">
      <c r="A1" s="1425" t="s">
        <v>265</v>
      </c>
      <c r="B1" s="1426"/>
      <c r="C1" s="1426"/>
      <c r="D1" s="1426"/>
      <c r="E1" s="1426"/>
      <c r="F1" s="1426"/>
      <c r="G1" s="1426"/>
      <c r="H1" s="1426"/>
      <c r="I1" s="1426"/>
      <c r="J1" s="1427"/>
    </row>
    <row r="2" spans="1:11" ht="3.75" customHeight="1">
      <c r="A2" s="192"/>
      <c r="B2" s="4"/>
      <c r="C2" s="4"/>
      <c r="D2" s="4"/>
      <c r="E2" s="4"/>
      <c r="F2" s="4"/>
      <c r="G2" s="4"/>
      <c r="H2" s="4"/>
      <c r="I2" s="233"/>
      <c r="J2" s="241"/>
    </row>
    <row r="3" spans="1:11" ht="15.75" customHeight="1">
      <c r="A3" s="192"/>
      <c r="B3" s="4"/>
      <c r="C3" s="4"/>
      <c r="D3" s="4"/>
      <c r="E3" s="4"/>
      <c r="F3" s="4"/>
      <c r="G3" s="4"/>
      <c r="H3" s="4"/>
      <c r="I3" s="233"/>
      <c r="J3" s="241"/>
    </row>
    <row r="4" spans="1:11" ht="0.75" customHeight="1" thickBot="1">
      <c r="A4" s="192"/>
      <c r="B4" s="4"/>
      <c r="C4" s="4"/>
      <c r="D4" s="4"/>
      <c r="E4" s="4"/>
      <c r="F4" s="4"/>
      <c r="G4" s="4"/>
      <c r="H4" s="4"/>
      <c r="I4" s="233"/>
      <c r="J4" s="241"/>
    </row>
    <row r="5" spans="1:11">
      <c r="A5" s="242" t="s">
        <v>196</v>
      </c>
      <c r="B5" s="243"/>
      <c r="C5" s="243"/>
      <c r="D5" s="243"/>
      <c r="E5" s="243"/>
      <c r="F5" s="344"/>
      <c r="G5" s="344"/>
      <c r="H5" s="344"/>
      <c r="I5" s="344"/>
      <c r="J5" s="477"/>
    </row>
    <row r="6" spans="1:11" ht="13.5" thickBot="1">
      <c r="A6" s="244"/>
      <c r="B6" s="245"/>
      <c r="C6" s="245"/>
      <c r="D6" s="245"/>
      <c r="E6" s="245"/>
      <c r="F6" s="237"/>
      <c r="G6" s="237"/>
      <c r="H6" s="237"/>
      <c r="I6" s="237"/>
      <c r="J6" s="346"/>
    </row>
    <row r="7" spans="1:11" ht="13.5" thickBot="1">
      <c r="A7" s="247"/>
      <c r="B7" s="61"/>
      <c r="C7" s="61"/>
      <c r="D7" s="61"/>
      <c r="E7" s="61"/>
      <c r="F7" s="233"/>
      <c r="G7" s="233"/>
      <c r="H7" s="233"/>
      <c r="I7" s="233"/>
      <c r="J7" s="241"/>
    </row>
    <row r="8" spans="1:11">
      <c r="A8" s="242" t="s">
        <v>87</v>
      </c>
      <c r="B8" s="243"/>
      <c r="C8" s="243"/>
      <c r="D8" s="243"/>
      <c r="E8" s="243"/>
      <c r="F8" s="344"/>
      <c r="G8" s="344"/>
      <c r="H8" s="344"/>
      <c r="I8" s="344"/>
      <c r="J8" s="345">
        <f>F10+F11+F13+F14</f>
        <v>7199</v>
      </c>
    </row>
    <row r="9" spans="1:11">
      <c r="A9" s="247"/>
      <c r="B9" s="249" t="s">
        <v>83</v>
      </c>
      <c r="C9" s="61"/>
      <c r="D9" s="61"/>
      <c r="E9" s="61"/>
      <c r="F9" s="233"/>
      <c r="G9" s="233"/>
      <c r="H9" s="233"/>
      <c r="I9" s="233"/>
      <c r="J9" s="241"/>
    </row>
    <row r="10" spans="1:11">
      <c r="A10" s="247"/>
      <c r="B10" s="61"/>
      <c r="C10" s="61" t="s">
        <v>84</v>
      </c>
      <c r="D10" s="61"/>
      <c r="E10" s="61"/>
      <c r="F10" s="348">
        <v>55</v>
      </c>
      <c r="G10" s="233"/>
      <c r="H10" s="233"/>
      <c r="I10" s="233"/>
      <c r="J10" s="241"/>
    </row>
    <row r="11" spans="1:11">
      <c r="A11" s="247"/>
      <c r="B11" s="61"/>
      <c r="C11" s="61" t="s">
        <v>85</v>
      </c>
      <c r="D11" s="61"/>
      <c r="E11" s="61"/>
      <c r="F11" s="348"/>
      <c r="G11" s="233"/>
      <c r="H11" s="233"/>
      <c r="I11" s="233"/>
      <c r="J11" s="241"/>
    </row>
    <row r="12" spans="1:11">
      <c r="A12" s="247"/>
      <c r="B12" s="249" t="s">
        <v>86</v>
      </c>
      <c r="C12" s="61"/>
      <c r="D12" s="61"/>
      <c r="E12" s="61"/>
      <c r="F12" s="348"/>
      <c r="G12" s="233"/>
      <c r="H12" s="233"/>
      <c r="I12" s="233"/>
      <c r="J12" s="241"/>
    </row>
    <row r="13" spans="1:11">
      <c r="A13" s="247"/>
      <c r="B13" s="61"/>
      <c r="C13" s="61" t="s">
        <v>84</v>
      </c>
      <c r="D13" s="61"/>
      <c r="E13" s="61"/>
      <c r="F13" s="348">
        <v>1156</v>
      </c>
      <c r="G13" s="233"/>
      <c r="H13" s="233"/>
      <c r="I13" s="233"/>
      <c r="J13" s="241"/>
    </row>
    <row r="14" spans="1:11" ht="13.5" thickBot="1">
      <c r="A14" s="244"/>
      <c r="B14" s="245"/>
      <c r="C14" s="245" t="s">
        <v>85</v>
      </c>
      <c r="D14" s="245"/>
      <c r="E14" s="245"/>
      <c r="F14" s="349">
        <v>5988</v>
      </c>
      <c r="G14" s="237"/>
      <c r="H14" s="237"/>
      <c r="I14" s="237"/>
      <c r="J14" s="346"/>
    </row>
    <row r="15" spans="1:11" ht="13.5" thickBot="1">
      <c r="A15" s="247"/>
      <c r="B15" s="61"/>
      <c r="C15" s="61"/>
      <c r="D15" s="61"/>
      <c r="E15" s="61"/>
      <c r="F15" s="233"/>
      <c r="G15" s="233"/>
      <c r="H15" s="233"/>
      <c r="I15" s="233"/>
      <c r="J15" s="241"/>
    </row>
    <row r="16" spans="1:11">
      <c r="A16" s="242" t="s">
        <v>197</v>
      </c>
      <c r="B16" s="243"/>
      <c r="C16" s="243"/>
      <c r="D16" s="243"/>
      <c r="E16" s="243"/>
      <c r="F16" s="344"/>
      <c r="G16" s="344"/>
      <c r="H16" s="344"/>
      <c r="I16" s="344"/>
      <c r="J16" s="345">
        <f>I17</f>
        <v>0</v>
      </c>
      <c r="K16" s="4"/>
    </row>
    <row r="17" spans="1:10" ht="13.5" thickBot="1">
      <c r="A17" s="244"/>
      <c r="B17" s="245"/>
      <c r="C17" s="245"/>
      <c r="D17" s="245"/>
      <c r="E17" s="245"/>
      <c r="F17" s="237"/>
      <c r="G17" s="237"/>
      <c r="H17" s="237"/>
      <c r="I17" s="350"/>
      <c r="J17" s="346"/>
    </row>
    <row r="18" spans="1:10" ht="0.75" customHeight="1">
      <c r="A18" s="247"/>
      <c r="B18" s="61"/>
      <c r="C18" s="61"/>
      <c r="D18" s="61"/>
      <c r="E18" s="61"/>
      <c r="F18" s="233"/>
      <c r="G18" s="233"/>
      <c r="H18" s="233"/>
      <c r="I18" s="233"/>
      <c r="J18" s="241"/>
    </row>
    <row r="19" spans="1:10" ht="0.75" customHeight="1" thickBot="1">
      <c r="A19" s="247"/>
      <c r="B19" s="61"/>
      <c r="C19" s="61"/>
      <c r="D19" s="61"/>
      <c r="E19" s="61"/>
      <c r="F19" s="233"/>
      <c r="G19" s="233"/>
      <c r="H19" s="233"/>
      <c r="I19" s="233"/>
      <c r="J19" s="241"/>
    </row>
    <row r="20" spans="1:10">
      <c r="A20" s="242" t="s">
        <v>198</v>
      </c>
      <c r="B20" s="250"/>
      <c r="C20" s="250"/>
      <c r="D20" s="250"/>
      <c r="E20" s="250"/>
      <c r="F20" s="347"/>
      <c r="G20" s="347"/>
      <c r="H20" s="347"/>
      <c r="I20" s="347"/>
      <c r="J20" s="345">
        <v>0</v>
      </c>
    </row>
    <row r="21" spans="1:10" ht="13.5" thickBot="1">
      <c r="A21" s="244"/>
      <c r="B21" s="245"/>
      <c r="C21" s="415"/>
      <c r="D21" s="245"/>
      <c r="E21" s="245"/>
      <c r="F21" s="245"/>
      <c r="G21" s="245"/>
      <c r="H21" s="350"/>
      <c r="I21" s="245"/>
      <c r="J21" s="246"/>
    </row>
    <row r="22" spans="1:10" ht="0.75" customHeight="1" thickBot="1">
      <c r="A22" s="247"/>
      <c r="B22" s="61"/>
      <c r="C22" s="61"/>
      <c r="D22" s="61"/>
      <c r="E22" s="61"/>
      <c r="F22" s="61"/>
      <c r="G22" s="61"/>
      <c r="H22" s="61"/>
      <c r="I22" s="61"/>
      <c r="J22" s="248"/>
    </row>
    <row r="23" spans="1:10" ht="26.25" customHeight="1" thickBot="1">
      <c r="A23" s="1422" t="s">
        <v>101</v>
      </c>
      <c r="B23" s="1423"/>
      <c r="C23" s="1423"/>
      <c r="D23" s="1423"/>
      <c r="E23" s="1423"/>
      <c r="F23" s="1423"/>
      <c r="G23" s="1423"/>
      <c r="H23" s="1423"/>
      <c r="I23" s="1423"/>
      <c r="J23" s="1424"/>
    </row>
  </sheetData>
  <mergeCells count="2">
    <mergeCell ref="A23:J23"/>
    <mergeCell ref="A1:J1"/>
  </mergeCells>
  <phoneticPr fontId="3" type="noConversion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U71"/>
  <sheetViews>
    <sheetView workbookViewId="0">
      <selection activeCell="B4" sqref="B4"/>
    </sheetView>
  </sheetViews>
  <sheetFormatPr defaultRowHeight="12.75"/>
  <cols>
    <col min="1" max="1" width="50.42578125" customWidth="1"/>
    <col min="2" max="8" width="11.7109375" customWidth="1"/>
    <col min="9" max="9" width="7.85546875" customWidth="1"/>
  </cols>
  <sheetData>
    <row r="1" spans="1:21" s="66" customFormat="1" ht="27.75" customHeight="1">
      <c r="A1" s="1321" t="s">
        <v>266</v>
      </c>
      <c r="B1" s="1321"/>
      <c r="C1" s="1321"/>
      <c r="D1" s="1321"/>
      <c r="E1" s="1321"/>
      <c r="F1" s="1321"/>
      <c r="G1" s="1321"/>
      <c r="H1" s="1321"/>
    </row>
    <row r="2" spans="1:21" s="66" customFormat="1" ht="0.75" customHeight="1">
      <c r="A2" s="63" t="s">
        <v>175</v>
      </c>
    </row>
    <row r="3" spans="1:21" ht="0.75" customHeight="1">
      <c r="A3" s="103"/>
      <c r="B3" s="103"/>
      <c r="C3" s="103"/>
      <c r="D3" s="103"/>
      <c r="E3" s="103"/>
      <c r="F3" s="103"/>
      <c r="G3" s="103"/>
      <c r="H3" s="103"/>
      <c r="I3" s="103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</row>
    <row r="4" spans="1:21" ht="16.5" thickBot="1">
      <c r="A4" s="352"/>
      <c r="B4" s="352"/>
      <c r="C4" s="352"/>
      <c r="D4" s="352"/>
      <c r="E4" s="352"/>
      <c r="F4" s="352"/>
      <c r="G4" s="352"/>
      <c r="H4" s="352"/>
      <c r="I4" s="351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</row>
    <row r="5" spans="1:21" ht="16.5" thickBot="1">
      <c r="A5" s="404" t="s">
        <v>200</v>
      </c>
      <c r="B5" s="405" t="s">
        <v>180</v>
      </c>
      <c r="C5" s="404" t="s">
        <v>181</v>
      </c>
      <c r="D5" s="438" t="s">
        <v>56</v>
      </c>
      <c r="E5" s="352"/>
      <c r="F5" s="352"/>
      <c r="G5" s="352"/>
      <c r="H5" s="352"/>
      <c r="I5" s="351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</row>
    <row r="6" spans="1:21" ht="16.5" customHeight="1" thickBot="1">
      <c r="A6" s="406" t="s">
        <v>201</v>
      </c>
      <c r="B6" s="406"/>
      <c r="C6" s="406">
        <v>399400</v>
      </c>
      <c r="D6" s="437">
        <f>SUM(A6:C6)</f>
        <v>399400</v>
      </c>
      <c r="E6" s="352"/>
      <c r="F6" s="352"/>
      <c r="G6" s="352"/>
      <c r="H6" s="352"/>
      <c r="I6" s="351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</row>
    <row r="7" spans="1:21" ht="0.75" customHeight="1">
      <c r="A7" s="352"/>
      <c r="B7" s="352"/>
      <c r="C7" s="352"/>
      <c r="D7" s="352"/>
      <c r="E7" s="352"/>
      <c r="F7" s="352"/>
      <c r="G7" s="352"/>
      <c r="H7" s="352"/>
      <c r="I7" s="351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</row>
    <row r="8" spans="1:21" s="102" customFormat="1" ht="8.25" customHeight="1">
      <c r="A8" s="663"/>
      <c r="B8" s="353"/>
      <c r="C8" s="353"/>
      <c r="D8" s="353"/>
      <c r="E8" s="354"/>
      <c r="F8" s="354"/>
      <c r="G8" s="354"/>
      <c r="H8" s="354"/>
      <c r="I8" s="355"/>
    </row>
    <row r="9" spans="1:21" ht="15.75">
      <c r="A9" s="113"/>
      <c r="B9" s="113"/>
      <c r="C9" s="113"/>
      <c r="D9" s="113"/>
      <c r="E9" s="113"/>
      <c r="F9" s="113"/>
      <c r="G9" s="113"/>
      <c r="H9" s="113"/>
      <c r="I9" s="113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</row>
    <row r="10" spans="1:21" ht="34.5" customHeight="1">
      <c r="A10" s="1428" t="s">
        <v>488</v>
      </c>
      <c r="B10" s="1429"/>
      <c r="C10" s="1429"/>
      <c r="D10" s="1429"/>
      <c r="E10" s="1429"/>
      <c r="F10" s="1429"/>
      <c r="G10" s="1429"/>
      <c r="H10" s="113"/>
      <c r="I10" s="113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</row>
    <row r="11" spans="1:21" ht="15.75">
      <c r="A11" s="113"/>
      <c r="B11" s="113"/>
      <c r="C11" s="113"/>
      <c r="D11" s="113"/>
      <c r="E11" s="113"/>
      <c r="F11" s="113"/>
      <c r="G11" s="113"/>
      <c r="H11" s="113"/>
      <c r="I11" s="113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</row>
    <row r="12" spans="1:21" ht="15.75">
      <c r="A12" s="113"/>
      <c r="B12" s="113"/>
      <c r="C12" s="113"/>
      <c r="D12" s="113"/>
      <c r="E12" s="113"/>
      <c r="F12" s="113"/>
      <c r="G12" s="113"/>
      <c r="H12" s="113"/>
      <c r="I12" s="113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4"/>
      <c r="U12" s="104"/>
    </row>
    <row r="13" spans="1:21" ht="15.75">
      <c r="A13" s="113"/>
      <c r="B13" s="113"/>
      <c r="C13" s="113"/>
      <c r="D13" s="113"/>
      <c r="E13" s="113"/>
      <c r="F13" s="113"/>
      <c r="G13" s="113"/>
      <c r="H13" s="113"/>
      <c r="I13" s="113"/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4"/>
    </row>
    <row r="14" spans="1:21" ht="15.75">
      <c r="A14" s="113"/>
      <c r="B14" s="113"/>
      <c r="C14" s="113"/>
      <c r="D14" s="113"/>
      <c r="E14" s="113"/>
      <c r="F14" s="113"/>
      <c r="G14" s="113"/>
      <c r="H14" s="113"/>
      <c r="I14" s="113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</row>
    <row r="15" spans="1:21">
      <c r="A15" s="113"/>
      <c r="B15" s="113"/>
      <c r="C15" s="113"/>
      <c r="D15" s="113"/>
      <c r="E15" s="113"/>
      <c r="F15" s="113"/>
      <c r="G15" s="113"/>
      <c r="H15" s="113"/>
      <c r="I15" s="113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</row>
    <row r="16" spans="1:21">
      <c r="A16" s="113"/>
      <c r="B16" s="113"/>
      <c r="C16" s="113"/>
      <c r="D16" s="113"/>
      <c r="E16" s="113"/>
      <c r="F16" s="113"/>
      <c r="G16" s="113"/>
      <c r="H16" s="113"/>
      <c r="I16" s="113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</row>
    <row r="17" spans="1:21">
      <c r="A17" s="113"/>
      <c r="B17" s="113"/>
      <c r="C17" s="113"/>
      <c r="D17" s="113"/>
      <c r="E17" s="113"/>
      <c r="F17" s="113"/>
      <c r="G17" s="113"/>
      <c r="H17" s="113"/>
      <c r="I17" s="113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</row>
    <row r="18" spans="1:21">
      <c r="A18" s="113"/>
      <c r="B18" s="113"/>
      <c r="C18" s="113"/>
      <c r="D18" s="113"/>
      <c r="E18" s="113"/>
      <c r="F18" s="113"/>
      <c r="G18" s="113"/>
      <c r="H18" s="113"/>
      <c r="I18" s="113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</row>
    <row r="19" spans="1:21">
      <c r="A19" s="113"/>
      <c r="B19" s="113"/>
      <c r="C19" s="113"/>
      <c r="D19" s="113"/>
      <c r="E19" s="113"/>
      <c r="F19" s="113"/>
      <c r="G19" s="113"/>
      <c r="H19" s="113"/>
      <c r="I19" s="113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</row>
    <row r="20" spans="1:21">
      <c r="A20" s="351"/>
      <c r="B20" s="113"/>
      <c r="C20" s="113"/>
      <c r="D20" s="113"/>
      <c r="E20" s="113"/>
      <c r="F20" s="351"/>
      <c r="G20" s="351"/>
      <c r="H20" s="351"/>
      <c r="I20" s="351"/>
    </row>
    <row r="21" spans="1:21">
      <c r="A21" s="351"/>
      <c r="B21" s="113"/>
      <c r="C21" s="113"/>
      <c r="D21" s="113"/>
      <c r="E21" s="113"/>
      <c r="F21" s="351"/>
      <c r="G21" s="351"/>
      <c r="H21" s="351"/>
      <c r="I21" s="351"/>
    </row>
    <row r="22" spans="1:21">
      <c r="A22" s="351"/>
      <c r="B22" s="113"/>
      <c r="C22" s="113"/>
      <c r="D22" s="113"/>
      <c r="E22" s="113"/>
      <c r="F22" s="351"/>
      <c r="G22" s="351"/>
      <c r="H22" s="351"/>
      <c r="I22" s="351"/>
    </row>
    <row r="23" spans="1:21">
      <c r="A23" s="351"/>
      <c r="B23" s="113"/>
      <c r="C23" s="113"/>
      <c r="D23" s="113"/>
      <c r="E23" s="113"/>
      <c r="F23" s="351"/>
      <c r="G23" s="351"/>
      <c r="H23" s="351"/>
      <c r="I23" s="351"/>
    </row>
    <row r="24" spans="1:21">
      <c r="A24" s="351"/>
      <c r="B24" s="113"/>
      <c r="C24" s="113"/>
      <c r="D24" s="113"/>
      <c r="E24" s="113"/>
      <c r="F24" s="351"/>
      <c r="G24" s="351"/>
      <c r="H24" s="351"/>
      <c r="I24" s="351"/>
    </row>
    <row r="25" spans="1:21">
      <c r="A25" s="351"/>
      <c r="B25" s="113"/>
      <c r="C25" s="113"/>
      <c r="D25" s="113"/>
      <c r="E25" s="113"/>
      <c r="F25" s="351"/>
      <c r="G25" s="351"/>
      <c r="H25" s="351"/>
      <c r="I25" s="351"/>
    </row>
    <row r="26" spans="1:21">
      <c r="A26" s="351"/>
      <c r="B26" s="113"/>
      <c r="C26" s="113"/>
      <c r="D26" s="113"/>
      <c r="E26" s="113"/>
      <c r="F26" s="351"/>
      <c r="G26" s="351"/>
      <c r="H26" s="351"/>
      <c r="I26" s="351"/>
    </row>
    <row r="27" spans="1:21">
      <c r="A27" s="351"/>
      <c r="B27" s="113"/>
      <c r="C27" s="113"/>
      <c r="D27" s="113"/>
      <c r="E27" s="113"/>
      <c r="F27" s="351"/>
      <c r="G27" s="351"/>
      <c r="H27" s="351"/>
      <c r="I27" s="351"/>
    </row>
    <row r="28" spans="1:21">
      <c r="A28" s="351"/>
      <c r="B28" s="113"/>
      <c r="C28" s="113"/>
      <c r="D28" s="113"/>
      <c r="E28" s="113"/>
      <c r="F28" s="351"/>
      <c r="G28" s="351"/>
      <c r="H28" s="351"/>
      <c r="I28" s="351"/>
    </row>
    <row r="29" spans="1:21">
      <c r="A29" s="351"/>
      <c r="B29" s="113"/>
      <c r="C29" s="351"/>
      <c r="D29" s="351"/>
      <c r="E29" s="351"/>
      <c r="F29" s="351"/>
      <c r="G29" s="351"/>
      <c r="H29" s="351"/>
      <c r="I29" s="351"/>
    </row>
    <row r="30" spans="1:21">
      <c r="A30" s="351"/>
      <c r="B30" s="351"/>
      <c r="C30" s="351"/>
      <c r="D30" s="351"/>
      <c r="E30" s="351"/>
      <c r="F30" s="351"/>
      <c r="G30" s="351"/>
      <c r="H30" s="351"/>
      <c r="I30" s="351"/>
    </row>
    <row r="31" spans="1:21">
      <c r="A31" s="351"/>
      <c r="B31" s="351"/>
      <c r="C31" s="351"/>
      <c r="D31" s="351"/>
      <c r="E31" s="351"/>
      <c r="F31" s="351"/>
      <c r="G31" s="351"/>
      <c r="H31" s="351"/>
      <c r="I31" s="351"/>
    </row>
    <row r="32" spans="1:21">
      <c r="A32" s="351"/>
      <c r="B32" s="351"/>
      <c r="C32" s="351"/>
      <c r="D32" s="351"/>
      <c r="E32" s="351"/>
      <c r="F32" s="351"/>
      <c r="G32" s="351"/>
      <c r="H32" s="351"/>
      <c r="I32" s="351"/>
    </row>
    <row r="33" spans="1:9">
      <c r="A33" s="351"/>
      <c r="B33" s="351"/>
      <c r="C33" s="351"/>
      <c r="D33" s="351"/>
      <c r="E33" s="351"/>
      <c r="F33" s="351"/>
      <c r="G33" s="351"/>
      <c r="H33" s="351"/>
      <c r="I33" s="351"/>
    </row>
    <row r="34" spans="1:9">
      <c r="A34" s="351"/>
      <c r="B34" s="351"/>
      <c r="C34" s="351"/>
      <c r="D34" s="351"/>
      <c r="E34" s="351"/>
      <c r="F34" s="351"/>
      <c r="G34" s="351"/>
      <c r="H34" s="351"/>
      <c r="I34" s="351"/>
    </row>
    <row r="35" spans="1:9">
      <c r="A35" s="351"/>
      <c r="B35" s="351"/>
      <c r="C35" s="351"/>
      <c r="D35" s="351"/>
      <c r="E35" s="351"/>
      <c r="F35" s="351"/>
      <c r="G35" s="351"/>
      <c r="H35" s="351"/>
      <c r="I35" s="351"/>
    </row>
    <row r="36" spans="1:9">
      <c r="A36" s="351"/>
      <c r="B36" s="351"/>
      <c r="C36" s="351"/>
      <c r="D36" s="351"/>
      <c r="E36" s="351"/>
      <c r="F36" s="351"/>
      <c r="G36" s="351"/>
      <c r="H36" s="351"/>
      <c r="I36" s="351"/>
    </row>
    <row r="37" spans="1:9">
      <c r="A37" s="351"/>
      <c r="B37" s="351"/>
      <c r="C37" s="351"/>
      <c r="D37" s="351"/>
      <c r="E37" s="351"/>
      <c r="F37" s="351"/>
      <c r="G37" s="351"/>
      <c r="H37" s="351"/>
      <c r="I37" s="351"/>
    </row>
    <row r="38" spans="1:9">
      <c r="A38" s="351"/>
      <c r="B38" s="351"/>
      <c r="C38" s="351"/>
      <c r="D38" s="351"/>
      <c r="E38" s="351"/>
      <c r="F38" s="351"/>
      <c r="G38" s="351"/>
      <c r="H38" s="351"/>
      <c r="I38" s="351"/>
    </row>
    <row r="39" spans="1:9">
      <c r="A39" s="351"/>
      <c r="B39" s="351"/>
      <c r="C39" s="351"/>
      <c r="D39" s="351"/>
      <c r="E39" s="351"/>
      <c r="F39" s="351"/>
      <c r="G39" s="351"/>
      <c r="H39" s="351"/>
      <c r="I39" s="351"/>
    </row>
    <row r="40" spans="1:9">
      <c r="A40" s="351"/>
      <c r="B40" s="351"/>
      <c r="C40" s="351"/>
      <c r="D40" s="351"/>
      <c r="E40" s="351"/>
      <c r="F40" s="351"/>
      <c r="G40" s="351"/>
      <c r="H40" s="351"/>
      <c r="I40" s="351"/>
    </row>
    <row r="41" spans="1:9">
      <c r="A41" s="351"/>
      <c r="B41" s="351"/>
      <c r="C41" s="351"/>
      <c r="D41" s="351"/>
      <c r="E41" s="351"/>
      <c r="F41" s="351"/>
      <c r="G41" s="351"/>
      <c r="H41" s="351"/>
      <c r="I41" s="351"/>
    </row>
    <row r="42" spans="1:9">
      <c r="A42" s="351"/>
      <c r="B42" s="351"/>
      <c r="C42" s="351"/>
      <c r="D42" s="351"/>
      <c r="E42" s="351"/>
      <c r="F42" s="351"/>
      <c r="G42" s="351"/>
      <c r="H42" s="351"/>
      <c r="I42" s="351"/>
    </row>
    <row r="43" spans="1:9">
      <c r="A43" s="351"/>
      <c r="B43" s="351"/>
      <c r="C43" s="351"/>
      <c r="D43" s="351"/>
      <c r="E43" s="351"/>
      <c r="F43" s="351"/>
      <c r="G43" s="351"/>
      <c r="H43" s="351"/>
      <c r="I43" s="351"/>
    </row>
    <row r="44" spans="1:9">
      <c r="A44" s="351"/>
      <c r="B44" s="351"/>
      <c r="C44" s="351"/>
      <c r="D44" s="351"/>
      <c r="E44" s="351"/>
      <c r="F44" s="351"/>
      <c r="G44" s="351"/>
      <c r="H44" s="351"/>
      <c r="I44" s="351"/>
    </row>
    <row r="45" spans="1:9">
      <c r="A45" s="351"/>
      <c r="B45" s="351"/>
      <c r="C45" s="351"/>
      <c r="D45" s="351"/>
      <c r="E45" s="351"/>
      <c r="F45" s="351"/>
      <c r="G45" s="351"/>
      <c r="H45" s="351"/>
      <c r="I45" s="351"/>
    </row>
    <row r="46" spans="1:9">
      <c r="A46" s="351"/>
      <c r="B46" s="351"/>
      <c r="C46" s="351"/>
      <c r="D46" s="351"/>
      <c r="E46" s="351"/>
      <c r="F46" s="351"/>
      <c r="G46" s="351"/>
      <c r="H46" s="351"/>
      <c r="I46" s="351"/>
    </row>
    <row r="47" spans="1:9">
      <c r="A47" s="351"/>
      <c r="B47" s="351"/>
      <c r="C47" s="351"/>
      <c r="D47" s="351"/>
      <c r="E47" s="351"/>
      <c r="F47" s="351"/>
      <c r="G47" s="351"/>
      <c r="H47" s="351"/>
      <c r="I47" s="351"/>
    </row>
    <row r="48" spans="1:9">
      <c r="A48" s="351"/>
      <c r="B48" s="351"/>
      <c r="C48" s="351"/>
      <c r="D48" s="351"/>
      <c r="E48" s="351"/>
      <c r="F48" s="351"/>
      <c r="G48" s="351"/>
      <c r="H48" s="351"/>
      <c r="I48" s="351"/>
    </row>
    <row r="49" spans="1:9">
      <c r="A49" s="351"/>
      <c r="B49" s="351"/>
      <c r="C49" s="351"/>
      <c r="D49" s="351"/>
      <c r="E49" s="351"/>
      <c r="F49" s="351"/>
      <c r="G49" s="351"/>
      <c r="H49" s="351"/>
      <c r="I49" s="351"/>
    </row>
    <row r="50" spans="1:9">
      <c r="A50" s="351"/>
      <c r="B50" s="351"/>
      <c r="C50" s="351"/>
      <c r="D50" s="351"/>
      <c r="E50" s="351"/>
      <c r="F50" s="351"/>
      <c r="G50" s="351"/>
      <c r="H50" s="351"/>
      <c r="I50" s="351"/>
    </row>
    <row r="51" spans="1:9">
      <c r="A51" s="351"/>
      <c r="B51" s="351"/>
      <c r="C51" s="351"/>
      <c r="D51" s="351"/>
      <c r="E51" s="351"/>
      <c r="F51" s="351"/>
      <c r="G51" s="351"/>
      <c r="H51" s="351"/>
      <c r="I51" s="351"/>
    </row>
    <row r="52" spans="1:9">
      <c r="A52" s="351"/>
      <c r="B52" s="351"/>
      <c r="C52" s="351"/>
      <c r="D52" s="351"/>
      <c r="E52" s="351"/>
      <c r="F52" s="351"/>
      <c r="G52" s="351"/>
      <c r="H52" s="351"/>
      <c r="I52" s="351"/>
    </row>
    <row r="53" spans="1:9">
      <c r="A53" s="351"/>
      <c r="B53" s="351"/>
      <c r="C53" s="351"/>
      <c r="D53" s="351"/>
      <c r="E53" s="351"/>
      <c r="F53" s="351"/>
      <c r="G53" s="351"/>
      <c r="H53" s="351"/>
      <c r="I53" s="351"/>
    </row>
    <row r="54" spans="1:9">
      <c r="A54" s="351"/>
      <c r="B54" s="351"/>
      <c r="C54" s="351"/>
      <c r="D54" s="351"/>
      <c r="E54" s="351"/>
      <c r="F54" s="351"/>
      <c r="G54" s="351"/>
      <c r="H54" s="351"/>
      <c r="I54" s="351"/>
    </row>
    <row r="55" spans="1:9">
      <c r="A55" s="351"/>
      <c r="B55" s="351"/>
      <c r="C55" s="351"/>
      <c r="D55" s="351"/>
      <c r="E55" s="351"/>
      <c r="F55" s="351"/>
      <c r="G55" s="351"/>
      <c r="H55" s="351"/>
      <c r="I55" s="351"/>
    </row>
    <row r="56" spans="1:9">
      <c r="A56" s="351"/>
      <c r="B56" s="351"/>
      <c r="C56" s="351"/>
      <c r="D56" s="351"/>
      <c r="E56" s="351"/>
      <c r="F56" s="351"/>
      <c r="G56" s="351"/>
      <c r="H56" s="351"/>
      <c r="I56" s="351"/>
    </row>
    <row r="57" spans="1:9">
      <c r="A57" s="351"/>
      <c r="B57" s="351"/>
      <c r="C57" s="351"/>
      <c r="D57" s="351"/>
      <c r="E57" s="351"/>
      <c r="F57" s="351"/>
      <c r="G57" s="351"/>
      <c r="H57" s="351"/>
      <c r="I57" s="351"/>
    </row>
    <row r="58" spans="1:9">
      <c r="A58" s="351"/>
      <c r="B58" s="351"/>
      <c r="C58" s="351"/>
      <c r="D58" s="351"/>
      <c r="E58" s="351"/>
      <c r="F58" s="351"/>
      <c r="G58" s="351"/>
      <c r="H58" s="351"/>
      <c r="I58" s="351"/>
    </row>
    <row r="59" spans="1:9">
      <c r="A59" s="351"/>
      <c r="B59" s="351"/>
      <c r="C59" s="351"/>
      <c r="D59" s="351"/>
      <c r="E59" s="351"/>
      <c r="F59" s="351"/>
      <c r="G59" s="351"/>
      <c r="H59" s="351"/>
      <c r="I59" s="351"/>
    </row>
    <row r="60" spans="1:9">
      <c r="A60" s="351"/>
      <c r="B60" s="351"/>
      <c r="C60" s="351"/>
      <c r="D60" s="351"/>
      <c r="E60" s="351"/>
      <c r="F60" s="351"/>
      <c r="G60" s="351"/>
      <c r="H60" s="351"/>
      <c r="I60" s="351"/>
    </row>
    <row r="61" spans="1:9">
      <c r="A61" s="351"/>
      <c r="B61" s="351"/>
      <c r="C61" s="351"/>
      <c r="D61" s="351"/>
      <c r="E61" s="351"/>
      <c r="F61" s="351"/>
      <c r="G61" s="351"/>
      <c r="H61" s="351"/>
      <c r="I61" s="351"/>
    </row>
    <row r="62" spans="1:9">
      <c r="A62" s="351"/>
      <c r="B62" s="351"/>
      <c r="C62" s="351"/>
      <c r="D62" s="351"/>
      <c r="E62" s="351"/>
      <c r="F62" s="351"/>
      <c r="G62" s="351"/>
      <c r="H62" s="351"/>
      <c r="I62" s="351"/>
    </row>
    <row r="63" spans="1:9">
      <c r="A63" s="351"/>
      <c r="B63" s="351"/>
      <c r="C63" s="351"/>
      <c r="D63" s="351"/>
      <c r="E63" s="351"/>
      <c r="F63" s="351"/>
      <c r="G63" s="351"/>
      <c r="H63" s="351"/>
      <c r="I63" s="351"/>
    </row>
    <row r="64" spans="1:9">
      <c r="A64" s="351"/>
      <c r="B64" s="351"/>
      <c r="C64" s="351"/>
      <c r="D64" s="351"/>
      <c r="E64" s="351"/>
      <c r="F64" s="351"/>
      <c r="G64" s="351"/>
      <c r="H64" s="351"/>
      <c r="I64" s="351"/>
    </row>
    <row r="65" spans="1:9">
      <c r="A65" s="351"/>
      <c r="B65" s="351"/>
      <c r="C65" s="351"/>
      <c r="D65" s="351"/>
      <c r="E65" s="351"/>
      <c r="F65" s="351"/>
      <c r="G65" s="351"/>
      <c r="H65" s="351"/>
      <c r="I65" s="351"/>
    </row>
    <row r="66" spans="1:9">
      <c r="A66" s="351"/>
      <c r="B66" s="351"/>
      <c r="C66" s="351"/>
      <c r="D66" s="351"/>
      <c r="E66" s="351"/>
      <c r="F66" s="351"/>
      <c r="G66" s="351"/>
      <c r="H66" s="351"/>
      <c r="I66" s="351"/>
    </row>
    <row r="67" spans="1:9">
      <c r="A67" s="351"/>
      <c r="B67" s="351"/>
      <c r="C67" s="351"/>
      <c r="D67" s="351"/>
      <c r="E67" s="351"/>
      <c r="F67" s="351"/>
      <c r="G67" s="351"/>
      <c r="H67" s="351"/>
      <c r="I67" s="351"/>
    </row>
    <row r="68" spans="1:9">
      <c r="A68" s="351"/>
      <c r="B68" s="351"/>
      <c r="C68" s="351"/>
      <c r="D68" s="351"/>
      <c r="E68" s="351"/>
      <c r="F68" s="351"/>
      <c r="G68" s="351"/>
      <c r="H68" s="351"/>
      <c r="I68" s="351"/>
    </row>
    <row r="69" spans="1:9">
      <c r="A69" s="351"/>
      <c r="B69" s="351"/>
      <c r="C69" s="351"/>
      <c r="D69" s="351"/>
      <c r="E69" s="351"/>
      <c r="F69" s="351"/>
      <c r="G69" s="351"/>
      <c r="H69" s="351"/>
      <c r="I69" s="351"/>
    </row>
    <row r="70" spans="1:9">
      <c r="A70" s="351"/>
      <c r="B70" s="351"/>
      <c r="C70" s="351"/>
      <c r="D70" s="351"/>
      <c r="E70" s="351"/>
      <c r="F70" s="351"/>
      <c r="G70" s="351"/>
      <c r="H70" s="351"/>
      <c r="I70" s="351"/>
    </row>
    <row r="71" spans="1:9">
      <c r="A71" s="351"/>
      <c r="B71" s="351"/>
      <c r="C71" s="351"/>
      <c r="D71" s="351"/>
      <c r="E71" s="351"/>
      <c r="F71" s="351"/>
      <c r="G71" s="351"/>
      <c r="H71" s="351"/>
      <c r="I71" s="351"/>
    </row>
  </sheetData>
  <mergeCells count="2">
    <mergeCell ref="A1:H1"/>
    <mergeCell ref="A10:G10"/>
  </mergeCells>
  <phoneticPr fontId="3" type="noConversion"/>
  <printOptions horizontalCentered="1"/>
  <pageMargins left="0.74803149606299213" right="0.74803149606299213" top="0.39370078740157483" bottom="0.39370078740157483" header="0.51181102362204722" footer="0.51181102362204722"/>
  <pageSetup paperSize="9" orientation="landscape" horizontalDpi="4294967293" r:id="rId1"/>
  <headerFooter alignWithMargins="0">
    <oddHeader>&amp;A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M23"/>
  <sheetViews>
    <sheetView topLeftCell="A4" workbookViewId="0">
      <selection activeCell="F16" sqref="F16"/>
    </sheetView>
  </sheetViews>
  <sheetFormatPr defaultRowHeight="12.75"/>
  <cols>
    <col min="1" max="1" width="17.42578125" customWidth="1"/>
    <col min="2" max="2" width="11.28515625" customWidth="1"/>
    <col min="3" max="3" width="11.7109375" customWidth="1"/>
    <col min="4" max="4" width="12.140625" customWidth="1"/>
    <col min="5" max="5" width="11.7109375" customWidth="1"/>
    <col min="6" max="6" width="13.5703125" customWidth="1"/>
    <col min="7" max="7" width="11.28515625" customWidth="1"/>
    <col min="8" max="8" width="10.7109375" customWidth="1"/>
    <col min="9" max="9" width="12.7109375" customWidth="1"/>
    <col min="13" max="13" width="14.85546875" customWidth="1"/>
  </cols>
  <sheetData>
    <row r="1" spans="1:13" ht="58.5" customHeight="1">
      <c r="A1" s="1321" t="s">
        <v>216</v>
      </c>
      <c r="B1" s="1419"/>
      <c r="C1" s="1419"/>
      <c r="D1" s="1419"/>
      <c r="E1" s="1419"/>
      <c r="F1" s="1419"/>
      <c r="G1" s="1419"/>
      <c r="H1" s="1419"/>
      <c r="I1" s="114"/>
      <c r="J1" s="114"/>
      <c r="K1" s="114"/>
      <c r="L1" s="114"/>
      <c r="M1" s="114"/>
    </row>
    <row r="2" spans="1:13">
      <c r="F2" s="14"/>
    </row>
    <row r="3" spans="1:13" ht="30" customHeight="1">
      <c r="A3" s="1431" t="s">
        <v>490</v>
      </c>
      <c r="B3" s="1419"/>
      <c r="C3" s="1419"/>
      <c r="D3" s="1419"/>
      <c r="E3" s="1419"/>
      <c r="F3" s="1419"/>
      <c r="G3" s="1419"/>
      <c r="H3" s="1419"/>
    </row>
    <row r="6" spans="1:13">
      <c r="A6" s="424" t="s">
        <v>489</v>
      </c>
      <c r="B6" s="10"/>
      <c r="C6" s="10"/>
      <c r="D6" s="10"/>
      <c r="E6" s="10"/>
      <c r="F6" s="10"/>
      <c r="G6" s="10"/>
    </row>
    <row r="7" spans="1:13">
      <c r="A7" s="63"/>
      <c r="B7" s="63" t="s">
        <v>201</v>
      </c>
    </row>
    <row r="8" spans="1:13">
      <c r="A8" s="63"/>
      <c r="B8" s="63"/>
      <c r="C8" t="s">
        <v>249</v>
      </c>
      <c r="F8" s="462" t="s">
        <v>248</v>
      </c>
    </row>
    <row r="9" spans="1:13">
      <c r="C9" t="s">
        <v>217</v>
      </c>
      <c r="F9" s="425">
        <v>40766</v>
      </c>
    </row>
    <row r="10" spans="1:13">
      <c r="C10" t="s">
        <v>218</v>
      </c>
      <c r="F10" s="425">
        <v>42552</v>
      </c>
    </row>
    <row r="11" spans="1:13">
      <c r="C11" t="s">
        <v>219</v>
      </c>
      <c r="F11">
        <v>399400</v>
      </c>
    </row>
    <row r="12" spans="1:13">
      <c r="A12" s="67"/>
      <c r="B12" s="67"/>
      <c r="C12" s="67"/>
      <c r="D12" s="67"/>
      <c r="E12" s="67"/>
      <c r="F12" s="67"/>
      <c r="G12" s="67"/>
      <c r="H12" s="67"/>
      <c r="I12" s="67"/>
    </row>
    <row r="13" spans="1:13" ht="38.25" customHeight="1">
      <c r="A13" s="1321" t="s">
        <v>224</v>
      </c>
      <c r="B13" s="1430"/>
      <c r="C13" s="1430"/>
      <c r="D13" s="1430"/>
      <c r="E13" s="1430"/>
      <c r="F13" s="1430"/>
      <c r="G13" s="1430"/>
      <c r="H13" s="114"/>
    </row>
    <row r="15" spans="1:13">
      <c r="A15" s="63" t="s">
        <v>223</v>
      </c>
      <c r="B15" s="63"/>
      <c r="C15" s="63"/>
      <c r="D15" s="63"/>
      <c r="E15" s="63"/>
      <c r="F15" s="63">
        <v>455700</v>
      </c>
    </row>
    <row r="16" spans="1:13">
      <c r="A16" t="s">
        <v>225</v>
      </c>
      <c r="I16">
        <v>399700</v>
      </c>
    </row>
    <row r="17" spans="1:9">
      <c r="A17" t="s">
        <v>229</v>
      </c>
    </row>
    <row r="18" spans="1:9">
      <c r="A18" t="s">
        <v>226</v>
      </c>
    </row>
    <row r="19" spans="1:9">
      <c r="A19" t="s">
        <v>230</v>
      </c>
      <c r="I19">
        <v>56000</v>
      </c>
    </row>
    <row r="20" spans="1:9">
      <c r="A20" t="s">
        <v>227</v>
      </c>
    </row>
    <row r="21" spans="1:9">
      <c r="A21" t="s">
        <v>228</v>
      </c>
    </row>
    <row r="23" spans="1:9">
      <c r="A23" s="63" t="s">
        <v>250</v>
      </c>
      <c r="B23" s="63"/>
      <c r="C23" s="63"/>
      <c r="D23" s="63"/>
      <c r="E23" s="63"/>
      <c r="F23" s="63">
        <f>F15/2</f>
        <v>227850</v>
      </c>
    </row>
  </sheetData>
  <mergeCells count="3">
    <mergeCell ref="A1:H1"/>
    <mergeCell ref="A13:G13"/>
    <mergeCell ref="A3:H3"/>
  </mergeCells>
  <phoneticPr fontId="3" type="noConversion"/>
  <pageMargins left="0.75" right="0.75" top="1" bottom="1" header="0.5" footer="0.5"/>
  <pageSetup paperSize="9" orientation="landscape" r:id="rId1"/>
  <headerFooter alignWithMargins="0">
    <oddHeader>&amp;A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M25"/>
  <sheetViews>
    <sheetView topLeftCell="A4" workbookViewId="0">
      <selection activeCell="I21" sqref="I21"/>
    </sheetView>
  </sheetViews>
  <sheetFormatPr defaultRowHeight="12.75"/>
  <cols>
    <col min="1" max="1" width="17.42578125" customWidth="1"/>
    <col min="2" max="2" width="11.28515625" customWidth="1"/>
    <col min="3" max="3" width="11.7109375" customWidth="1"/>
    <col min="4" max="4" width="12.140625" customWidth="1"/>
    <col min="5" max="5" width="11.7109375" customWidth="1"/>
    <col min="6" max="6" width="13.5703125" customWidth="1"/>
    <col min="7" max="7" width="11.28515625" customWidth="1"/>
    <col min="8" max="8" width="1.85546875" customWidth="1"/>
    <col min="9" max="9" width="9.28515625" customWidth="1"/>
    <col min="10" max="10" width="11.28515625" customWidth="1"/>
    <col min="13" max="13" width="14.85546875" customWidth="1"/>
  </cols>
  <sheetData>
    <row r="1" spans="1:13" ht="58.5" customHeight="1">
      <c r="A1" s="1321" t="s">
        <v>453</v>
      </c>
      <c r="B1" s="1419"/>
      <c r="C1" s="1419"/>
      <c r="D1" s="1419"/>
      <c r="E1" s="1419"/>
      <c r="F1" s="1419"/>
      <c r="G1" s="1419"/>
      <c r="H1" s="1419"/>
      <c r="I1" s="114"/>
      <c r="J1" s="114"/>
      <c r="K1" s="114"/>
      <c r="L1" s="114"/>
      <c r="M1" s="114"/>
    </row>
    <row r="2" spans="1:13">
      <c r="F2" s="14"/>
    </row>
    <row r="4" spans="1:13">
      <c r="A4" s="565" t="s">
        <v>456</v>
      </c>
      <c r="B4" s="558"/>
      <c r="C4" s="558"/>
      <c r="D4" s="558"/>
      <c r="E4" s="558"/>
      <c r="F4" s="558"/>
      <c r="G4" s="445"/>
      <c r="H4" s="4"/>
      <c r="I4" s="4"/>
      <c r="J4" s="4"/>
    </row>
    <row r="5" spans="1:13">
      <c r="A5" s="561"/>
      <c r="B5" s="67"/>
      <c r="C5" s="4"/>
      <c r="D5" s="4"/>
      <c r="E5" s="563" t="s">
        <v>454</v>
      </c>
      <c r="F5" s="563" t="s">
        <v>181</v>
      </c>
      <c r="G5" s="564" t="s">
        <v>455</v>
      </c>
      <c r="H5" s="4"/>
      <c r="I5" s="4"/>
      <c r="J5" s="4"/>
    </row>
    <row r="6" spans="1:13">
      <c r="A6" s="566" t="s">
        <v>457</v>
      </c>
      <c r="B6" s="67"/>
      <c r="C6" s="4"/>
      <c r="D6" s="4"/>
      <c r="E6" s="4">
        <v>0</v>
      </c>
      <c r="F6" s="361">
        <v>0</v>
      </c>
      <c r="G6" s="447">
        <v>0</v>
      </c>
      <c r="H6" s="4"/>
      <c r="I6" s="4"/>
      <c r="J6" s="4"/>
    </row>
    <row r="7" spans="1:13">
      <c r="A7" s="559" t="s">
        <v>458</v>
      </c>
      <c r="B7" s="4"/>
      <c r="C7" s="4"/>
      <c r="D7" s="4"/>
      <c r="E7" s="4">
        <v>0</v>
      </c>
      <c r="F7" s="324">
        <v>0</v>
      </c>
      <c r="G7" s="447">
        <v>0</v>
      </c>
      <c r="H7" s="4"/>
      <c r="I7" s="4"/>
      <c r="J7" s="4"/>
    </row>
    <row r="8" spans="1:13">
      <c r="A8" s="567" t="s">
        <v>459</v>
      </c>
      <c r="B8" s="4"/>
      <c r="C8" s="4"/>
      <c r="D8" s="4"/>
      <c r="E8" s="4">
        <v>0</v>
      </c>
      <c r="F8" s="324">
        <v>0</v>
      </c>
      <c r="G8" s="447">
        <v>0</v>
      </c>
      <c r="H8" s="4"/>
      <c r="I8" s="4"/>
      <c r="J8" s="4"/>
    </row>
    <row r="9" spans="1:13">
      <c r="A9" s="567" t="s">
        <v>463</v>
      </c>
      <c r="B9" s="4"/>
      <c r="C9" s="4"/>
      <c r="D9" s="4"/>
      <c r="E9" s="35">
        <v>0</v>
      </c>
      <c r="F9" s="4">
        <v>0</v>
      </c>
      <c r="G9" s="447">
        <v>0</v>
      </c>
      <c r="H9" s="4"/>
      <c r="I9" s="4"/>
      <c r="J9" s="4"/>
    </row>
    <row r="10" spans="1:13">
      <c r="A10" s="567" t="s">
        <v>460</v>
      </c>
      <c r="B10" s="4"/>
      <c r="C10" s="4"/>
      <c r="D10" s="4"/>
      <c r="E10" s="35">
        <v>0</v>
      </c>
      <c r="F10" s="4">
        <v>0</v>
      </c>
      <c r="G10" s="447">
        <v>0</v>
      </c>
      <c r="H10" s="4"/>
      <c r="I10" s="4"/>
      <c r="J10" s="4"/>
    </row>
    <row r="11" spans="1:13">
      <c r="A11" s="567" t="s">
        <v>462</v>
      </c>
      <c r="B11" s="4"/>
      <c r="C11" s="4"/>
      <c r="D11" s="4"/>
      <c r="E11" s="35">
        <v>0</v>
      </c>
      <c r="F11" s="4">
        <v>0</v>
      </c>
      <c r="G11" s="447">
        <v>0</v>
      </c>
      <c r="H11" s="4"/>
      <c r="I11" s="4"/>
      <c r="J11" s="4"/>
    </row>
    <row r="12" spans="1:13">
      <c r="A12" s="568" t="s">
        <v>461</v>
      </c>
      <c r="B12" s="424"/>
      <c r="C12" s="424"/>
      <c r="D12" s="424"/>
      <c r="E12" s="424"/>
      <c r="F12" s="424"/>
      <c r="G12" s="456"/>
      <c r="H12" s="67"/>
      <c r="I12" s="67"/>
    </row>
    <row r="13" spans="1:13">
      <c r="A13" s="67"/>
      <c r="B13" s="67"/>
      <c r="C13" s="67"/>
      <c r="D13" s="67"/>
      <c r="E13" s="67"/>
      <c r="F13" s="67"/>
      <c r="G13" s="67"/>
      <c r="H13" s="67"/>
      <c r="I13" s="67"/>
    </row>
    <row r="14" spans="1:13" ht="38.25" customHeight="1">
      <c r="A14" s="1432" t="s">
        <v>224</v>
      </c>
      <c r="B14" s="1433"/>
      <c r="C14" s="1433"/>
      <c r="D14" s="1433"/>
      <c r="E14" s="1433"/>
      <c r="F14" s="1433"/>
      <c r="G14" s="1433"/>
      <c r="H14" s="557"/>
      <c r="I14" s="558"/>
      <c r="J14" s="558"/>
      <c r="K14" s="445"/>
    </row>
    <row r="15" spans="1:13">
      <c r="A15" s="559"/>
      <c r="B15" s="4"/>
      <c r="C15" s="4"/>
      <c r="D15" s="4"/>
      <c r="E15" s="4"/>
      <c r="F15" s="4"/>
      <c r="G15" s="4"/>
      <c r="H15" s="4"/>
      <c r="I15" s="563" t="s">
        <v>454</v>
      </c>
      <c r="J15" s="563" t="s">
        <v>181</v>
      </c>
      <c r="K15" s="564" t="s">
        <v>455</v>
      </c>
    </row>
    <row r="16" spans="1:13">
      <c r="A16" s="561" t="s">
        <v>223</v>
      </c>
      <c r="B16" s="67"/>
      <c r="C16" s="67"/>
      <c r="D16" s="67"/>
      <c r="E16" s="67"/>
      <c r="F16" s="67"/>
      <c r="G16" s="4"/>
      <c r="H16" s="4"/>
      <c r="I16" s="4"/>
      <c r="J16" s="4"/>
      <c r="K16" s="447"/>
    </row>
    <row r="17" spans="1:11">
      <c r="A17" s="559" t="s">
        <v>225</v>
      </c>
      <c r="B17" s="4"/>
      <c r="C17" s="4"/>
      <c r="D17" s="4"/>
      <c r="E17" s="4"/>
      <c r="F17" s="4"/>
      <c r="G17" s="4"/>
      <c r="H17" s="4"/>
      <c r="I17" s="4">
        <f>'5. sz.melléklet'!F7</f>
        <v>0</v>
      </c>
      <c r="J17" s="4">
        <v>399700</v>
      </c>
      <c r="K17" s="447">
        <v>399700</v>
      </c>
    </row>
    <row r="18" spans="1:11">
      <c r="A18" s="559" t="s">
        <v>229</v>
      </c>
      <c r="B18" s="4"/>
      <c r="C18" s="4"/>
      <c r="D18" s="4"/>
      <c r="E18" s="4"/>
      <c r="F18" s="4"/>
      <c r="G18" s="4"/>
      <c r="H18" s="4"/>
      <c r="I18" s="4"/>
      <c r="J18" s="4"/>
      <c r="K18" s="447"/>
    </row>
    <row r="19" spans="1:11">
      <c r="A19" s="559" t="s">
        <v>226</v>
      </c>
      <c r="B19" s="4"/>
      <c r="C19" s="4"/>
      <c r="D19" s="4"/>
      <c r="E19" s="4"/>
      <c r="F19" s="4"/>
      <c r="G19" s="4"/>
      <c r="H19" s="4"/>
      <c r="I19" s="4"/>
      <c r="J19" s="4"/>
      <c r="K19" s="447"/>
    </row>
    <row r="20" spans="1:11">
      <c r="A20" s="559" t="s">
        <v>230</v>
      </c>
      <c r="B20" s="4"/>
      <c r="C20" s="4"/>
      <c r="D20" s="4"/>
      <c r="E20" s="4"/>
      <c r="F20" s="4"/>
      <c r="G20" s="4"/>
      <c r="H20" s="4"/>
      <c r="I20" s="4">
        <v>6000</v>
      </c>
      <c r="J20" s="4">
        <v>36000</v>
      </c>
      <c r="K20" s="447">
        <v>6000</v>
      </c>
    </row>
    <row r="21" spans="1:11">
      <c r="A21" s="559" t="s">
        <v>227</v>
      </c>
      <c r="B21" s="4"/>
      <c r="C21" s="4"/>
      <c r="D21" s="4"/>
      <c r="E21" s="4"/>
      <c r="F21" s="4"/>
      <c r="G21" s="4"/>
      <c r="H21" s="4"/>
      <c r="I21" s="4"/>
      <c r="J21" s="4"/>
      <c r="K21" s="447"/>
    </row>
    <row r="22" spans="1:11">
      <c r="A22" s="559" t="s">
        <v>228</v>
      </c>
      <c r="B22" s="4"/>
      <c r="C22" s="4"/>
      <c r="D22" s="4"/>
      <c r="E22" s="4"/>
      <c r="F22" s="4"/>
      <c r="G22" s="4"/>
      <c r="H22" s="4"/>
      <c r="I22" s="4"/>
      <c r="J22" s="4"/>
      <c r="K22" s="447"/>
    </row>
    <row r="23" spans="1:11">
      <c r="A23" s="559"/>
      <c r="B23" s="4"/>
      <c r="C23" s="4"/>
      <c r="D23" s="4"/>
      <c r="E23" s="4"/>
      <c r="F23" s="4"/>
      <c r="G23" s="4"/>
      <c r="H23" s="4"/>
      <c r="I23" s="4"/>
      <c r="J23" s="4"/>
      <c r="K23" s="447"/>
    </row>
    <row r="24" spans="1:11">
      <c r="A24" s="561" t="s">
        <v>250</v>
      </c>
      <c r="B24" s="67"/>
      <c r="C24" s="67"/>
      <c r="D24" s="67"/>
      <c r="E24" s="67"/>
      <c r="F24" s="67"/>
      <c r="G24" s="4"/>
      <c r="H24" s="4"/>
      <c r="I24" s="67">
        <f>SUM(I17:I22)/2</f>
        <v>3000</v>
      </c>
      <c r="J24" s="67">
        <f>SUM(J17:J22)/2</f>
        <v>217850</v>
      </c>
      <c r="K24" s="560">
        <f>SUM(K17:K22)/2</f>
        <v>202850</v>
      </c>
    </row>
    <row r="25" spans="1:11">
      <c r="A25" s="562"/>
      <c r="B25" s="10"/>
      <c r="C25" s="10"/>
      <c r="D25" s="10"/>
      <c r="E25" s="10"/>
      <c r="F25" s="10"/>
      <c r="G25" s="10"/>
      <c r="H25" s="10"/>
      <c r="I25" s="10"/>
      <c r="J25" s="10"/>
      <c r="K25" s="446"/>
    </row>
  </sheetData>
  <mergeCells count="2">
    <mergeCell ref="A1:H1"/>
    <mergeCell ref="A14:G14"/>
  </mergeCells>
  <phoneticPr fontId="3" type="noConversion"/>
  <pageMargins left="0.75" right="0.75" top="1" bottom="1" header="0.5" footer="0.5"/>
  <pageSetup paperSize="9" orientation="landscape" r:id="rId1"/>
  <headerFooter alignWithMargins="0">
    <oddHeader>&amp;A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 codeName="Munka19"/>
  <dimension ref="A1:H33"/>
  <sheetViews>
    <sheetView topLeftCell="A19" workbookViewId="0">
      <selection activeCell="G33" sqref="A1:G33"/>
    </sheetView>
  </sheetViews>
  <sheetFormatPr defaultRowHeight="12.75"/>
  <cols>
    <col min="1" max="1" width="34.85546875" style="1" customWidth="1"/>
    <col min="2" max="2" width="8" customWidth="1"/>
    <col min="3" max="3" width="10.85546875" customWidth="1"/>
    <col min="4" max="4" width="8.28515625" customWidth="1"/>
    <col min="6" max="6" width="16.140625" customWidth="1"/>
    <col min="7" max="7" width="9" customWidth="1"/>
  </cols>
  <sheetData>
    <row r="1" spans="1:8">
      <c r="A1" s="5"/>
      <c r="B1" s="4"/>
      <c r="C1" s="4"/>
      <c r="D1" s="4"/>
      <c r="E1" s="4"/>
      <c r="F1" s="4"/>
      <c r="G1" s="4"/>
    </row>
    <row r="2" spans="1:8" s="15" customFormat="1" ht="33" customHeight="1">
      <c r="A2" s="1436" t="s">
        <v>267</v>
      </c>
      <c r="B2" s="1436"/>
      <c r="C2" s="1436"/>
      <c r="D2" s="1436"/>
      <c r="E2" s="1436"/>
      <c r="F2" s="1436"/>
      <c r="G2" s="1436"/>
      <c r="H2" s="32"/>
    </row>
    <row r="3" spans="1:8" ht="0.75" customHeight="1">
      <c r="A3" s="40" t="s">
        <v>176</v>
      </c>
      <c r="B3" s="40"/>
      <c r="C3" s="40"/>
      <c r="D3" s="40"/>
      <c r="E3" s="40"/>
      <c r="F3" s="40"/>
      <c r="G3" s="40"/>
      <c r="H3" s="4"/>
    </row>
    <row r="4" spans="1:8" s="1" customFormat="1" ht="0.75" customHeight="1">
      <c r="A4"/>
      <c r="B4"/>
      <c r="C4"/>
      <c r="D4"/>
      <c r="E4"/>
      <c r="F4"/>
      <c r="G4"/>
    </row>
    <row r="5" spans="1:8" ht="0.75" customHeight="1" thickBot="1">
      <c r="A5"/>
      <c r="B5" s="1"/>
      <c r="C5" s="1"/>
      <c r="G5" s="1"/>
    </row>
    <row r="6" spans="1:8" ht="15" hidden="1" customHeight="1" thickBot="1">
      <c r="A6"/>
      <c r="B6" s="1"/>
      <c r="C6" s="1"/>
      <c r="G6" s="1"/>
    </row>
    <row r="7" spans="1:8" ht="27.75" customHeight="1" thickBot="1">
      <c r="A7" s="74"/>
      <c r="B7" s="75" t="s">
        <v>22</v>
      </c>
      <c r="C7" s="75" t="s">
        <v>64</v>
      </c>
      <c r="D7" s="1434" t="s">
        <v>65</v>
      </c>
      <c r="E7" s="1435"/>
      <c r="F7" s="76" t="s">
        <v>132</v>
      </c>
      <c r="G7" s="163" t="s">
        <v>133</v>
      </c>
    </row>
    <row r="8" spans="1:8" ht="15" customHeight="1" thickBot="1">
      <c r="A8" s="177"/>
      <c r="B8" s="173"/>
      <c r="C8" s="174" t="s">
        <v>24</v>
      </c>
      <c r="D8" s="175" t="s">
        <v>24</v>
      </c>
      <c r="E8" s="175" t="s">
        <v>25</v>
      </c>
      <c r="F8" s="176" t="s">
        <v>24</v>
      </c>
      <c r="G8" s="164"/>
    </row>
    <row r="9" spans="1:8" ht="6" customHeight="1">
      <c r="A9" s="90"/>
      <c r="B9" s="12"/>
      <c r="C9" s="12"/>
      <c r="D9" s="157"/>
      <c r="E9" s="157"/>
      <c r="F9" s="158"/>
      <c r="G9" s="165"/>
    </row>
    <row r="10" spans="1:8" ht="15" customHeight="1">
      <c r="A10" s="159" t="s">
        <v>130</v>
      </c>
      <c r="B10" s="160">
        <f>SUM(B11:B12)</f>
        <v>6</v>
      </c>
      <c r="C10" s="16"/>
      <c r="D10" s="161"/>
      <c r="E10" s="161"/>
      <c r="F10" s="169"/>
      <c r="G10" s="165"/>
    </row>
    <row r="11" spans="1:8" ht="15" customHeight="1">
      <c r="A11" s="90" t="s">
        <v>160</v>
      </c>
      <c r="B11" s="19">
        <f>SUM(C11:F11)</f>
        <v>2</v>
      </c>
      <c r="C11" s="19"/>
      <c r="D11" s="162">
        <v>2</v>
      </c>
      <c r="E11" s="162"/>
      <c r="F11" s="169"/>
      <c r="G11" s="166"/>
    </row>
    <row r="12" spans="1:8" ht="15" customHeight="1">
      <c r="A12" s="90" t="s">
        <v>71</v>
      </c>
      <c r="B12" s="19">
        <v>4</v>
      </c>
      <c r="C12" s="19"/>
      <c r="D12" s="162">
        <v>4</v>
      </c>
      <c r="E12" s="162"/>
      <c r="F12" s="169"/>
      <c r="G12" s="166"/>
    </row>
    <row r="13" spans="1:8" ht="15" customHeight="1">
      <c r="D13" s="161"/>
      <c r="E13" s="161"/>
      <c r="F13" s="82"/>
      <c r="G13" s="166"/>
    </row>
    <row r="14" spans="1:8" ht="15" customHeight="1">
      <c r="A14" s="90"/>
      <c r="B14" s="12"/>
      <c r="C14" s="12"/>
      <c r="D14" s="157"/>
      <c r="E14" s="157"/>
      <c r="F14" s="82"/>
      <c r="G14" s="166"/>
    </row>
    <row r="15" spans="1:8" ht="15" customHeight="1">
      <c r="A15" s="94" t="s">
        <v>32</v>
      </c>
      <c r="B15" s="83">
        <f>B16+B17+B18+B19+B20</f>
        <v>21</v>
      </c>
      <c r="C15" s="19"/>
      <c r="D15" s="18"/>
      <c r="E15" s="17"/>
      <c r="F15" s="78"/>
      <c r="G15" s="166"/>
    </row>
    <row r="16" spans="1:8" ht="15" customHeight="1">
      <c r="A16" s="64" t="s">
        <v>62</v>
      </c>
      <c r="B16" s="19">
        <v>16</v>
      </c>
      <c r="C16" s="19"/>
      <c r="D16" s="18"/>
      <c r="E16" s="18"/>
      <c r="F16" s="78">
        <v>16</v>
      </c>
      <c r="G16" s="166"/>
    </row>
    <row r="17" spans="1:7" ht="15" customHeight="1">
      <c r="A17" s="64" t="s">
        <v>89</v>
      </c>
      <c r="B17" s="19">
        <v>1</v>
      </c>
      <c r="C17" s="19"/>
      <c r="D17" s="18"/>
      <c r="E17" s="18"/>
      <c r="F17" s="78">
        <v>1</v>
      </c>
      <c r="G17" s="166"/>
    </row>
    <row r="18" spans="1:7" ht="15" customHeight="1">
      <c r="A18" s="64" t="s">
        <v>88</v>
      </c>
      <c r="B18" s="19">
        <v>1</v>
      </c>
      <c r="C18" s="19"/>
      <c r="D18" s="18"/>
      <c r="E18" s="18"/>
      <c r="F18" s="78">
        <v>1</v>
      </c>
      <c r="G18" s="166"/>
    </row>
    <row r="19" spans="1:7" ht="15" customHeight="1">
      <c r="A19" s="64" t="s">
        <v>66</v>
      </c>
      <c r="B19" s="19">
        <f>SUM(C19:F19)</f>
        <v>1</v>
      </c>
      <c r="C19" s="19"/>
      <c r="D19" s="18"/>
      <c r="E19" s="18"/>
      <c r="F19" s="78">
        <v>1</v>
      </c>
      <c r="G19" s="166"/>
    </row>
    <row r="20" spans="1:7" ht="12" customHeight="1">
      <c r="A20" s="17" t="s">
        <v>422</v>
      </c>
      <c r="B20" s="16">
        <v>2</v>
      </c>
      <c r="C20" s="16">
        <v>2</v>
      </c>
      <c r="D20" s="10"/>
      <c r="E20" s="10"/>
      <c r="F20" s="91"/>
      <c r="G20" s="166"/>
    </row>
    <row r="21" spans="1:7" ht="3" customHeight="1">
      <c r="A21" s="90" t="s">
        <v>63</v>
      </c>
      <c r="B21" s="12"/>
      <c r="C21" s="12"/>
      <c r="D21" s="10"/>
      <c r="E21" s="10"/>
      <c r="F21" s="91"/>
      <c r="G21" s="166"/>
    </row>
    <row r="22" spans="1:7" ht="6" customHeight="1">
      <c r="A22" s="81"/>
      <c r="B22" s="11"/>
      <c r="C22" s="11"/>
      <c r="D22" s="13"/>
      <c r="E22" s="13"/>
      <c r="F22" s="91"/>
      <c r="G22" s="171"/>
    </row>
    <row r="23" spans="1:7" ht="15" customHeight="1">
      <c r="A23" s="94" t="s">
        <v>59</v>
      </c>
      <c r="B23" s="83">
        <v>24</v>
      </c>
      <c r="C23" s="19"/>
      <c r="D23" s="18"/>
      <c r="E23" s="17"/>
      <c r="F23" s="78"/>
      <c r="G23" s="172"/>
    </row>
    <row r="24" spans="1:7" ht="15" customHeight="1">
      <c r="A24" s="60" t="s">
        <v>67</v>
      </c>
      <c r="B24" s="16">
        <v>24</v>
      </c>
      <c r="C24" s="16"/>
      <c r="D24" s="17">
        <v>24</v>
      </c>
      <c r="E24" s="17"/>
      <c r="F24" s="78"/>
      <c r="G24" s="165"/>
    </row>
    <row r="25" spans="1:7" ht="6" customHeight="1">
      <c r="A25" s="81"/>
      <c r="B25" s="11"/>
      <c r="C25" s="11"/>
      <c r="D25" s="13"/>
      <c r="E25" s="13"/>
      <c r="F25" s="91"/>
      <c r="G25" s="165"/>
    </row>
    <row r="26" spans="1:7" ht="31.5">
      <c r="A26" s="95" t="s">
        <v>199</v>
      </c>
      <c r="B26" s="83">
        <f>SUM(B27:B28)</f>
        <v>8</v>
      </c>
      <c r="C26" s="19"/>
      <c r="D26" s="18"/>
      <c r="E26" s="17"/>
      <c r="F26" s="77"/>
      <c r="G26" s="166"/>
    </row>
    <row r="27" spans="1:7">
      <c r="A27" s="65" t="s">
        <v>68</v>
      </c>
      <c r="B27" s="19">
        <v>5</v>
      </c>
      <c r="C27" s="19"/>
      <c r="D27" s="18">
        <v>5</v>
      </c>
      <c r="E27" s="17"/>
      <c r="F27" s="78"/>
      <c r="G27" s="166"/>
    </row>
    <row r="28" spans="1:7">
      <c r="A28" s="84" t="s">
        <v>69</v>
      </c>
      <c r="B28" s="16">
        <v>3</v>
      </c>
      <c r="C28" s="85"/>
      <c r="D28" s="17">
        <v>2</v>
      </c>
      <c r="E28" s="17">
        <v>1</v>
      </c>
      <c r="F28" s="78"/>
      <c r="G28" s="167"/>
    </row>
    <row r="29" spans="1:7" ht="6" customHeight="1">
      <c r="A29" s="92"/>
      <c r="B29" s="11"/>
      <c r="C29" s="86"/>
      <c r="D29" s="13"/>
      <c r="E29" s="13"/>
      <c r="F29" s="91"/>
      <c r="G29" s="167"/>
    </row>
    <row r="30" spans="1:7" ht="31.5">
      <c r="A30" s="95" t="s">
        <v>131</v>
      </c>
      <c r="B30" s="83">
        <f>SUM(B31:B31)</f>
        <v>19</v>
      </c>
      <c r="C30" s="19"/>
      <c r="D30" s="18"/>
      <c r="E30" s="17"/>
      <c r="F30" s="77"/>
      <c r="G30" s="166">
        <v>32</v>
      </c>
    </row>
    <row r="31" spans="1:7">
      <c r="A31" s="65" t="s">
        <v>70</v>
      </c>
      <c r="B31" s="19">
        <f>13+6</f>
        <v>19</v>
      </c>
      <c r="C31" s="19"/>
      <c r="D31" s="18">
        <v>19</v>
      </c>
      <c r="E31" s="18"/>
      <c r="F31" s="78"/>
      <c r="G31" s="166"/>
    </row>
    <row r="32" spans="1:7" ht="6" customHeight="1" thickBot="1">
      <c r="A32" s="93"/>
      <c r="B32" s="79"/>
      <c r="C32" s="79"/>
      <c r="D32" s="80"/>
      <c r="E32" s="80"/>
      <c r="F32" s="170"/>
      <c r="G32" s="168"/>
    </row>
    <row r="33" spans="1:7" ht="15" customHeight="1" thickBot="1">
      <c r="A33" s="87" t="s">
        <v>8</v>
      </c>
      <c r="B33" s="88">
        <f>B15+B23+B26+B30+B10</f>
        <v>78</v>
      </c>
      <c r="C33" s="88">
        <f>SUM(C11:C32)</f>
        <v>2</v>
      </c>
      <c r="D33" s="88">
        <f>SUM(D10:D32)</f>
        <v>56</v>
      </c>
      <c r="E33" s="88">
        <f>SUM(E11:E31)</f>
        <v>1</v>
      </c>
      <c r="F33" s="89">
        <f>F16+F17+F18+F19</f>
        <v>19</v>
      </c>
      <c r="G33" s="89">
        <f>SUM(G10:G32)</f>
        <v>32</v>
      </c>
    </row>
  </sheetData>
  <mergeCells count="2">
    <mergeCell ref="D7:E7"/>
    <mergeCell ref="A2:G2"/>
  </mergeCells>
  <phoneticPr fontId="3" type="noConversion"/>
  <printOptions horizontalCentered="1"/>
  <pageMargins left="0.39370078740157483" right="0.19685039370078741" top="0.98425196850393704" bottom="0.98425196850393704" header="0.59055118110236227" footer="0.51181102362204722"/>
  <pageSetup paperSize="9" orientation="portrait" horizontalDpi="300" verticalDpi="300" r:id="rId1"/>
  <headerFooter alignWithMargins="0">
    <oddHeader>&amp;A</oddHeader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T31"/>
  <sheetViews>
    <sheetView tabSelected="1" workbookViewId="0">
      <selection activeCell="C8" sqref="C8"/>
    </sheetView>
  </sheetViews>
  <sheetFormatPr defaultRowHeight="12.75"/>
  <cols>
    <col min="1" max="1" width="36.85546875" customWidth="1"/>
    <col min="2" max="2" width="11.42578125" customWidth="1"/>
    <col min="3" max="3" width="11.28515625" customWidth="1"/>
    <col min="4" max="4" width="1" customWidth="1"/>
    <col min="5" max="5" width="9.140625" customWidth="1"/>
    <col min="6" max="6" width="11.42578125" customWidth="1"/>
    <col min="7" max="7" width="1.140625" customWidth="1"/>
    <col min="8" max="8" width="10.85546875" customWidth="1"/>
    <col min="9" max="9" width="11" customWidth="1"/>
    <col min="10" max="10" width="1" customWidth="1"/>
    <col min="11" max="11" width="11.5703125" customWidth="1"/>
    <col min="12" max="12" width="12.140625" customWidth="1"/>
    <col min="13" max="13" width="1.140625" customWidth="1"/>
    <col min="14" max="14" width="9.85546875" customWidth="1"/>
    <col min="15" max="15" width="9.140625" customWidth="1"/>
    <col min="16" max="16" width="1.140625" customWidth="1"/>
    <col min="17" max="17" width="11" style="63" customWidth="1"/>
    <col min="18" max="18" width="12" style="63" customWidth="1"/>
    <col min="19" max="19" width="0.7109375" customWidth="1"/>
  </cols>
  <sheetData>
    <row r="1" spans="1:20" ht="24" customHeight="1">
      <c r="A1" s="1321" t="s">
        <v>256</v>
      </c>
      <c r="B1" s="1321"/>
      <c r="C1" s="1321"/>
      <c r="D1" s="1321"/>
      <c r="E1" s="1321"/>
      <c r="F1" s="1321"/>
      <c r="G1" s="1321"/>
      <c r="H1" s="1321"/>
      <c r="I1" s="1321"/>
      <c r="J1" s="1321"/>
      <c r="K1" s="1321"/>
      <c r="L1" s="1321"/>
      <c r="M1" s="1321"/>
      <c r="N1" s="1321"/>
      <c r="O1" s="664"/>
      <c r="P1" s="664"/>
    </row>
    <row r="2" spans="1:20" ht="5.25" customHeight="1"/>
    <row r="3" spans="1:20" ht="42" customHeight="1">
      <c r="A3" s="190" t="s">
        <v>135</v>
      </c>
      <c r="B3" s="1322" t="s">
        <v>136</v>
      </c>
      <c r="C3" s="1323"/>
      <c r="D3" s="1324"/>
      <c r="E3" s="1325" t="s">
        <v>138</v>
      </c>
      <c r="F3" s="1326"/>
      <c r="G3" s="1327"/>
      <c r="H3" s="1325" t="s">
        <v>139</v>
      </c>
      <c r="I3" s="1326"/>
      <c r="J3" s="1327"/>
      <c r="K3" s="1325" t="s">
        <v>221</v>
      </c>
      <c r="L3" s="1328"/>
      <c r="M3" s="1329"/>
      <c r="N3" s="1322" t="s">
        <v>137</v>
      </c>
      <c r="O3" s="1330"/>
      <c r="P3" s="1331"/>
      <c r="Q3" s="1306" t="s">
        <v>478</v>
      </c>
      <c r="R3" s="1307"/>
      <c r="S3" s="1308"/>
    </row>
    <row r="4" spans="1:20" ht="28.5" customHeight="1">
      <c r="A4" s="190"/>
      <c r="B4" s="179" t="s">
        <v>491</v>
      </c>
      <c r="C4" s="179" t="s">
        <v>492</v>
      </c>
      <c r="D4" s="178"/>
      <c r="E4" s="179" t="s">
        <v>491</v>
      </c>
      <c r="F4" s="179" t="s">
        <v>492</v>
      </c>
      <c r="G4" s="178"/>
      <c r="H4" s="179" t="s">
        <v>491</v>
      </c>
      <c r="I4" s="179" t="s">
        <v>492</v>
      </c>
      <c r="J4" s="178"/>
      <c r="K4" s="179" t="s">
        <v>491</v>
      </c>
      <c r="L4" s="179" t="s">
        <v>492</v>
      </c>
      <c r="M4" s="178"/>
      <c r="N4" s="179" t="s">
        <v>491</v>
      </c>
      <c r="O4" s="179" t="s">
        <v>492</v>
      </c>
      <c r="P4" s="178"/>
      <c r="Q4" s="179" t="s">
        <v>491</v>
      </c>
      <c r="R4" s="179" t="s">
        <v>492</v>
      </c>
      <c r="S4" s="680"/>
    </row>
    <row r="5" spans="1:20" ht="12" customHeight="1">
      <c r="A5" s="85" t="s">
        <v>220</v>
      </c>
      <c r="B5" s="528">
        <v>399700</v>
      </c>
      <c r="C5" s="528">
        <f>'5. sz.melléklet'!F12</f>
        <v>399700</v>
      </c>
      <c r="D5" s="528"/>
      <c r="E5" s="439">
        <v>550</v>
      </c>
      <c r="F5" s="439">
        <v>550</v>
      </c>
      <c r="G5" s="439"/>
      <c r="H5" s="439"/>
      <c r="I5" s="439"/>
      <c r="J5" s="439"/>
      <c r="K5" s="439"/>
      <c r="L5" s="671"/>
      <c r="M5" s="671"/>
      <c r="N5" s="588"/>
      <c r="O5" s="588"/>
      <c r="P5" s="588"/>
      <c r="Q5" s="595">
        <f>SUM(B5+E5+H5+K5+N5)</f>
        <v>400250</v>
      </c>
      <c r="R5" s="595">
        <f>SUM(C5,F5,I5,L5,O5)</f>
        <v>400250</v>
      </c>
      <c r="S5" s="78"/>
    </row>
    <row r="6" spans="1:20">
      <c r="A6" s="17" t="s">
        <v>413</v>
      </c>
      <c r="B6" s="187">
        <v>51094</v>
      </c>
      <c r="C6" s="187">
        <v>51094</v>
      </c>
      <c r="D6" s="187"/>
      <c r="E6" s="187">
        <v>23330</v>
      </c>
      <c r="F6" s="187">
        <v>23330</v>
      </c>
      <c r="G6" s="187"/>
      <c r="H6" s="187">
        <v>12912</v>
      </c>
      <c r="I6" s="187">
        <v>12912</v>
      </c>
      <c r="J6" s="187"/>
      <c r="K6" s="187">
        <v>6754</v>
      </c>
      <c r="L6" s="589">
        <v>6754</v>
      </c>
      <c r="M6" s="589"/>
      <c r="N6" s="589">
        <v>260</v>
      </c>
      <c r="O6" s="589">
        <v>260</v>
      </c>
      <c r="P6" s="589"/>
      <c r="Q6" s="596">
        <f>SUM(B6+E6+H6+K6+N6)</f>
        <v>94350</v>
      </c>
      <c r="R6" s="596">
        <f>SUM(C6,F6,I6,L6,O6)</f>
        <v>94350</v>
      </c>
      <c r="S6" s="78"/>
    </row>
    <row r="7" spans="1:20">
      <c r="A7" s="17" t="s">
        <v>414</v>
      </c>
      <c r="B7" s="187">
        <v>180421</v>
      </c>
      <c r="C7" s="187">
        <f>'5. sz.melléklet'!D15+'5. sz.melléklet'!D16+'5. sz.melléklet'!D17+'5. sz.melléklet'!D18+'5. sz.melléklet'!D19+'5. sz.melléklet'!D20+'5. sz.melléklet'!D24+'5. sz.melléklet'!D25+'5. sz.melléklet'!D26+'5. sz.melléklet'!D29+'5. sz.melléklet'!D36+'5. sz.melléklet'!D30</f>
        <v>210753</v>
      </c>
      <c r="D7" s="187"/>
      <c r="E7" s="17"/>
      <c r="F7" s="17"/>
      <c r="G7" s="17"/>
      <c r="H7" s="17"/>
      <c r="I7" s="17"/>
      <c r="J7" s="17"/>
      <c r="K7" s="17"/>
      <c r="L7" s="590"/>
      <c r="M7" s="590"/>
      <c r="N7" s="590"/>
      <c r="O7" s="590"/>
      <c r="P7" s="590"/>
      <c r="Q7" s="596">
        <f t="shared" ref="Q7:Q12" si="0">SUM(B7,E7,H7,K7,N7)</f>
        <v>180421</v>
      </c>
      <c r="R7" s="596">
        <f>SUM(C7,F7,I7,L7,O7)</f>
        <v>210753</v>
      </c>
      <c r="S7" s="78"/>
    </row>
    <row r="8" spans="1:20">
      <c r="A8" s="17" t="s">
        <v>415</v>
      </c>
      <c r="B8" s="187">
        <f>'5. sz.melléklet'!C35</f>
        <v>21920</v>
      </c>
      <c r="C8" s="187">
        <f>'5. sz.melléklet'!D21+'5. sz.melléklet'!D35</f>
        <v>44015</v>
      </c>
      <c r="D8" s="187"/>
      <c r="E8" s="187"/>
      <c r="F8" s="187"/>
      <c r="G8" s="187"/>
      <c r="H8" s="187"/>
      <c r="I8" s="187"/>
      <c r="J8" s="187"/>
      <c r="K8" s="187"/>
      <c r="L8" s="589"/>
      <c r="M8" s="589"/>
      <c r="N8" s="589"/>
      <c r="O8" s="589"/>
      <c r="P8" s="589"/>
      <c r="Q8" s="596">
        <f t="shared" si="0"/>
        <v>21920</v>
      </c>
      <c r="R8" s="596">
        <f>SUM(C8,F8,I8,L8,O8)</f>
        <v>44015</v>
      </c>
      <c r="S8" s="78"/>
    </row>
    <row r="9" spans="1:20">
      <c r="A9" s="17" t="s">
        <v>116</v>
      </c>
      <c r="B9" s="187">
        <v>56000</v>
      </c>
      <c r="C9" s="187">
        <f>'5. sz.melléklet'!D41+'5. sz.melléklet'!D42+'5. sz.melléklet'!D43+'5. sz.melléklet'!D44</f>
        <v>65114</v>
      </c>
      <c r="D9" s="187"/>
      <c r="E9" s="187"/>
      <c r="F9" s="187"/>
      <c r="G9" s="187"/>
      <c r="H9" s="187"/>
      <c r="I9" s="187"/>
      <c r="J9" s="187"/>
      <c r="K9" s="187"/>
      <c r="L9" s="589"/>
      <c r="M9" s="589"/>
      <c r="N9" s="589"/>
      <c r="O9" s="589"/>
      <c r="P9" s="589"/>
      <c r="Q9" s="596">
        <f t="shared" si="0"/>
        <v>56000</v>
      </c>
      <c r="R9" s="596">
        <f>SUM(C9,F9,I9,L9,O9)</f>
        <v>65114</v>
      </c>
      <c r="S9" s="78"/>
    </row>
    <row r="10" spans="1:20">
      <c r="A10" s="17" t="s">
        <v>416</v>
      </c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589"/>
      <c r="M10" s="589"/>
      <c r="N10" s="589"/>
      <c r="O10" s="589"/>
      <c r="P10" s="589"/>
      <c r="Q10" s="596">
        <f t="shared" si="0"/>
        <v>0</v>
      </c>
      <c r="R10" s="595">
        <v>0</v>
      </c>
      <c r="S10" s="78"/>
    </row>
    <row r="11" spans="1:20">
      <c r="A11" s="17" t="s">
        <v>311</v>
      </c>
      <c r="B11" s="187">
        <f>'5. sz.melléklet'!C27+'5. sz.melléklet'!C28</f>
        <v>18285</v>
      </c>
      <c r="C11" s="187">
        <f>'5. sz.melléklet'!C27+'5. sz.melléklet'!C28</f>
        <v>18285</v>
      </c>
      <c r="D11" s="187"/>
      <c r="E11" s="187">
        <v>0</v>
      </c>
      <c r="F11" s="187">
        <v>0</v>
      </c>
      <c r="G11" s="187"/>
      <c r="H11" s="187"/>
      <c r="I11" s="187"/>
      <c r="J11" s="187"/>
      <c r="K11" s="187"/>
      <c r="L11" s="589"/>
      <c r="M11" s="589"/>
      <c r="N11" s="589"/>
      <c r="O11" s="589"/>
      <c r="P11" s="589"/>
      <c r="Q11" s="596">
        <f t="shared" si="0"/>
        <v>18285</v>
      </c>
      <c r="R11" s="596">
        <f>SUM(C11,F11,I11,L11,O11)</f>
        <v>18285</v>
      </c>
      <c r="S11" s="78"/>
    </row>
    <row r="12" spans="1:20" ht="13.5" thickBot="1">
      <c r="A12" s="180" t="s">
        <v>417</v>
      </c>
      <c r="B12" s="188">
        <v>90000</v>
      </c>
      <c r="C12" s="188">
        <v>90000</v>
      </c>
      <c r="D12" s="188"/>
      <c r="E12" s="187">
        <v>109235</v>
      </c>
      <c r="F12" s="187">
        <f>'13.sz.melléklet'!E26</f>
        <v>122907</v>
      </c>
      <c r="G12" s="187"/>
      <c r="H12" s="187">
        <v>125308</v>
      </c>
      <c r="I12" s="187">
        <f>'14.sz.melléklet'!E30</f>
        <v>126185</v>
      </c>
      <c r="J12" s="187"/>
      <c r="K12" s="187">
        <v>30778</v>
      </c>
      <c r="L12" s="589">
        <f>'15.sz.melléklet'!D22</f>
        <v>32885</v>
      </c>
      <c r="M12" s="589"/>
      <c r="N12" s="589">
        <v>92578</v>
      </c>
      <c r="O12" s="678">
        <f>'16.sz. melléklet'!D38</f>
        <v>95502</v>
      </c>
      <c r="P12" s="1180"/>
      <c r="Q12" s="597">
        <f t="shared" si="0"/>
        <v>447899</v>
      </c>
      <c r="R12" s="597">
        <f>SUM(C12,F12,I12,L12,O12)</f>
        <v>467479</v>
      </c>
      <c r="S12" s="681"/>
    </row>
    <row r="13" spans="1:20" ht="13.5" thickBot="1">
      <c r="A13" s="569" t="s">
        <v>161</v>
      </c>
      <c r="B13" s="189">
        <f>SUM(B5:B12)</f>
        <v>817420</v>
      </c>
      <c r="C13" s="189">
        <f>SUM(C5:C12)</f>
        <v>878961</v>
      </c>
      <c r="D13" s="189"/>
      <c r="E13" s="189">
        <f>SUM(E5:E12)</f>
        <v>133115</v>
      </c>
      <c r="F13" s="189">
        <f>SUM(F5:F12)</f>
        <v>146787</v>
      </c>
      <c r="G13" s="189"/>
      <c r="H13" s="189">
        <f>SUM(H6:H12)</f>
        <v>138220</v>
      </c>
      <c r="I13" s="189">
        <f>SUM(I5:I12)</f>
        <v>139097</v>
      </c>
      <c r="J13" s="189"/>
      <c r="K13" s="189">
        <f>SUM(K6:K12)</f>
        <v>37532</v>
      </c>
      <c r="L13" s="591">
        <f>SUM(L5:L12)</f>
        <v>39639</v>
      </c>
      <c r="M13" s="591"/>
      <c r="N13" s="591">
        <f>SUM(N6:N12)</f>
        <v>92838</v>
      </c>
      <c r="O13" s="672">
        <f>SUM(O5:O12)</f>
        <v>95762</v>
      </c>
      <c r="P13" s="672"/>
      <c r="Q13" s="1181">
        <f>SUM(Q5:Q12)</f>
        <v>1219125</v>
      </c>
      <c r="R13" s="1181">
        <f>SUM(R5:R12)</f>
        <v>1300246</v>
      </c>
      <c r="S13" s="170"/>
    </row>
    <row r="14" spans="1:20" ht="13.5" thickBot="1">
      <c r="B14" s="461"/>
      <c r="C14" s="461"/>
      <c r="D14" s="461"/>
      <c r="E14" s="461"/>
      <c r="F14" s="461"/>
      <c r="G14" s="461"/>
      <c r="H14" s="461"/>
      <c r="I14" s="461"/>
      <c r="J14" s="461"/>
      <c r="K14" s="461"/>
      <c r="L14" s="461"/>
      <c r="M14" s="461"/>
      <c r="N14" s="592"/>
      <c r="O14" s="673"/>
      <c r="P14" s="673"/>
      <c r="Q14" s="675"/>
      <c r="R14" s="675"/>
      <c r="S14" s="448"/>
    </row>
    <row r="15" spans="1:20" ht="15.75" customHeight="1" thickBot="1">
      <c r="A15" s="571" t="s">
        <v>464</v>
      </c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594"/>
      <c r="O15" s="594"/>
      <c r="P15" s="594"/>
      <c r="Q15" s="676">
        <f>Q13-E12-H12-K12-N12</f>
        <v>861226</v>
      </c>
      <c r="R15" s="677">
        <f>R13-F12-I12-L12-O12</f>
        <v>922767</v>
      </c>
      <c r="S15" s="444"/>
      <c r="T15">
        <v>922767</v>
      </c>
    </row>
    <row r="16" spans="1:20" ht="41.25" customHeight="1">
      <c r="A16" s="570" t="s">
        <v>140</v>
      </c>
      <c r="B16" s="1309" t="s">
        <v>136</v>
      </c>
      <c r="C16" s="1310"/>
      <c r="D16" s="1311"/>
      <c r="E16" s="1312" t="s">
        <v>138</v>
      </c>
      <c r="F16" s="1313"/>
      <c r="G16" s="1314"/>
      <c r="H16" s="1312" t="s">
        <v>139</v>
      </c>
      <c r="I16" s="1313"/>
      <c r="J16" s="1314"/>
      <c r="K16" s="1312" t="s">
        <v>221</v>
      </c>
      <c r="L16" s="1315"/>
      <c r="M16" s="1316"/>
      <c r="N16" s="1309" t="s">
        <v>137</v>
      </c>
      <c r="O16" s="1317"/>
      <c r="P16" s="1318"/>
      <c r="Q16" s="1319" t="s">
        <v>478</v>
      </c>
      <c r="R16" s="1320"/>
      <c r="S16" s="1320"/>
    </row>
    <row r="17" spans="1:20" ht="41.25" customHeight="1">
      <c r="A17" s="570"/>
      <c r="B17" s="179" t="s">
        <v>491</v>
      </c>
      <c r="C17" s="179" t="s">
        <v>492</v>
      </c>
      <c r="D17" s="178"/>
      <c r="E17" s="179" t="s">
        <v>491</v>
      </c>
      <c r="F17" s="179" t="s">
        <v>492</v>
      </c>
      <c r="G17" s="178"/>
      <c r="H17" s="179" t="s">
        <v>491</v>
      </c>
      <c r="I17" s="179" t="s">
        <v>492</v>
      </c>
      <c r="J17" s="178"/>
      <c r="K17" s="179" t="s">
        <v>491</v>
      </c>
      <c r="L17" s="179" t="s">
        <v>492</v>
      </c>
      <c r="M17" s="178"/>
      <c r="N17" s="179" t="s">
        <v>491</v>
      </c>
      <c r="O17" s="179" t="s">
        <v>492</v>
      </c>
      <c r="P17" s="178"/>
      <c r="Q17" s="179" t="s">
        <v>491</v>
      </c>
      <c r="R17" s="179" t="s">
        <v>492</v>
      </c>
      <c r="S17" s="680"/>
    </row>
    <row r="18" spans="1:20">
      <c r="A18" s="17" t="s">
        <v>10</v>
      </c>
      <c r="B18" s="187">
        <f>'6. sz.melléklet'!C145</f>
        <v>27967</v>
      </c>
      <c r="C18" s="1304">
        <f>'6. sz.melléklet'!C146</f>
        <v>28312</v>
      </c>
      <c r="D18" s="187"/>
      <c r="E18" s="187">
        <v>69304</v>
      </c>
      <c r="F18" s="187">
        <f>'13.sz.melléklet'!C16</f>
        <v>79168</v>
      </c>
      <c r="G18" s="187"/>
      <c r="H18" s="187">
        <v>80722</v>
      </c>
      <c r="I18" s="187">
        <f>'14.sz.melléklet'!C24</f>
        <v>81333</v>
      </c>
      <c r="J18" s="187"/>
      <c r="K18" s="187">
        <v>17428</v>
      </c>
      <c r="L18" s="589">
        <f>'15.sz.melléklet'!C16</f>
        <v>18048</v>
      </c>
      <c r="M18" s="589"/>
      <c r="N18" s="589">
        <v>43702</v>
      </c>
      <c r="O18" s="589">
        <f>'16.sz. melléklet'!C28</f>
        <v>45662</v>
      </c>
      <c r="P18" s="589"/>
      <c r="Q18" s="596">
        <f t="shared" ref="Q18:Q28" si="1">SUM(B18,E18,H18,K18,N18)</f>
        <v>239123</v>
      </c>
      <c r="R18" s="596">
        <f t="shared" ref="R18:R28" si="2">SUM(C18,F18,I18,L18,O18)</f>
        <v>252523</v>
      </c>
      <c r="S18" s="78"/>
    </row>
    <row r="19" spans="1:20">
      <c r="A19" s="17" t="s">
        <v>418</v>
      </c>
      <c r="B19" s="187">
        <f>'6. sz.melléklet'!D145</f>
        <v>7932</v>
      </c>
      <c r="C19" s="187">
        <f>'6. sz.melléklet'!D146</f>
        <v>8077</v>
      </c>
      <c r="D19" s="187"/>
      <c r="E19" s="187">
        <v>19950</v>
      </c>
      <c r="F19" s="187">
        <f>'13.sz.melléklet'!D16</f>
        <v>22923</v>
      </c>
      <c r="G19" s="187"/>
      <c r="H19" s="187">
        <v>22760</v>
      </c>
      <c r="I19" s="187">
        <f>'14.sz.melléklet'!D24</f>
        <v>23026</v>
      </c>
      <c r="J19" s="187"/>
      <c r="K19" s="187">
        <v>5045</v>
      </c>
      <c r="L19" s="589">
        <f>'15.sz.melléklet'!D16</f>
        <v>5318</v>
      </c>
      <c r="M19" s="589"/>
      <c r="N19" s="589">
        <v>12289</v>
      </c>
      <c r="O19" s="589">
        <f>'16.sz. melléklet'!D28</f>
        <v>13103</v>
      </c>
      <c r="P19" s="589"/>
      <c r="Q19" s="596">
        <f t="shared" si="1"/>
        <v>67976</v>
      </c>
      <c r="R19" s="596">
        <f t="shared" si="2"/>
        <v>72447</v>
      </c>
      <c r="S19" s="78"/>
    </row>
    <row r="20" spans="1:20">
      <c r="A20" s="17" t="s">
        <v>21</v>
      </c>
      <c r="B20" s="187">
        <f>'6. sz.melléklet'!E145</f>
        <v>132043</v>
      </c>
      <c r="C20" s="187">
        <f>'6. sz.melléklet'!E146</f>
        <v>132787</v>
      </c>
      <c r="D20" s="187"/>
      <c r="E20" s="187">
        <v>43861</v>
      </c>
      <c r="F20" s="187">
        <f>'13.sz.melléklet'!E16</f>
        <v>43561</v>
      </c>
      <c r="G20" s="187"/>
      <c r="H20" s="187">
        <v>34138</v>
      </c>
      <c r="I20" s="187">
        <f>'14.sz.melléklet'!E24</f>
        <v>34038</v>
      </c>
      <c r="J20" s="187"/>
      <c r="K20" s="187">
        <v>15059</v>
      </c>
      <c r="L20" s="589">
        <f>'15.sz.melléklet'!E16</f>
        <v>15973</v>
      </c>
      <c r="M20" s="589"/>
      <c r="N20" s="589">
        <v>36847</v>
      </c>
      <c r="O20" s="589">
        <f>'16.sz. melléklet'!E28</f>
        <v>35997</v>
      </c>
      <c r="P20" s="589"/>
      <c r="Q20" s="596">
        <f t="shared" si="1"/>
        <v>261948</v>
      </c>
      <c r="R20" s="596">
        <f t="shared" si="2"/>
        <v>262356</v>
      </c>
      <c r="S20" s="78"/>
    </row>
    <row r="21" spans="1:20">
      <c r="A21" s="17" t="s">
        <v>317</v>
      </c>
      <c r="B21" s="187">
        <f>'6. sz.melléklet'!F145</f>
        <v>44345</v>
      </c>
      <c r="C21" s="187">
        <f>'6. sz.melléklet'!F146</f>
        <v>57713</v>
      </c>
      <c r="D21" s="187"/>
      <c r="E21" s="187"/>
      <c r="F21" s="187"/>
      <c r="G21" s="187"/>
      <c r="H21" s="187"/>
      <c r="I21" s="187"/>
      <c r="J21" s="187"/>
      <c r="K21" s="187"/>
      <c r="L21" s="589"/>
      <c r="M21" s="589"/>
      <c r="N21" s="589"/>
      <c r="O21" s="589"/>
      <c r="P21" s="589"/>
      <c r="Q21" s="596">
        <f t="shared" si="1"/>
        <v>44345</v>
      </c>
      <c r="R21" s="596">
        <f t="shared" si="2"/>
        <v>57713</v>
      </c>
      <c r="S21" s="78"/>
    </row>
    <row r="22" spans="1:20">
      <c r="A22" s="17" t="s">
        <v>476</v>
      </c>
      <c r="B22" s="187">
        <f>'6. sz.melléklet'!I145</f>
        <v>27706</v>
      </c>
      <c r="C22" s="187">
        <f>'6. sz.melléklet'!I146</f>
        <v>27886</v>
      </c>
      <c r="D22" s="187"/>
      <c r="E22" s="187"/>
      <c r="F22" s="187"/>
      <c r="G22" s="187"/>
      <c r="H22" s="187"/>
      <c r="I22" s="187"/>
      <c r="J22" s="187"/>
      <c r="K22" s="187"/>
      <c r="L22" s="589"/>
      <c r="M22" s="589"/>
      <c r="N22" s="589"/>
      <c r="O22" s="589"/>
      <c r="P22" s="589"/>
      <c r="Q22" s="596">
        <f t="shared" si="1"/>
        <v>27706</v>
      </c>
      <c r="R22" s="596">
        <f t="shared" si="2"/>
        <v>27886</v>
      </c>
      <c r="S22" s="78"/>
    </row>
    <row r="23" spans="1:20">
      <c r="A23" s="17" t="s">
        <v>141</v>
      </c>
      <c r="B23" s="187">
        <f>'6. sz.melléklet'!H145</f>
        <v>40330</v>
      </c>
      <c r="C23" s="187">
        <f>'6. sz.melléklet'!H146</f>
        <v>51180</v>
      </c>
      <c r="D23" s="187"/>
      <c r="E23" s="187"/>
      <c r="F23" s="187">
        <f>'13.sz.melléklet'!F16</f>
        <v>835</v>
      </c>
      <c r="G23" s="187"/>
      <c r="H23" s="187">
        <v>0</v>
      </c>
      <c r="I23" s="187">
        <v>100</v>
      </c>
      <c r="J23" s="187"/>
      <c r="K23" s="187">
        <v>0</v>
      </c>
      <c r="L23" s="589">
        <v>300</v>
      </c>
      <c r="M23" s="589"/>
      <c r="N23" s="589">
        <v>0</v>
      </c>
      <c r="O23" s="589">
        <v>1000</v>
      </c>
      <c r="P23" s="589"/>
      <c r="Q23" s="596">
        <f t="shared" si="1"/>
        <v>40330</v>
      </c>
      <c r="R23" s="596">
        <f t="shared" si="2"/>
        <v>53415</v>
      </c>
      <c r="S23" s="78"/>
    </row>
    <row r="24" spans="1:20">
      <c r="A24" s="17" t="s">
        <v>142</v>
      </c>
      <c r="B24" s="187">
        <v>36024</v>
      </c>
      <c r="C24" s="187">
        <f>'6. sz.melléklet'!G146</f>
        <v>38669</v>
      </c>
      <c r="D24" s="187"/>
      <c r="E24" s="187"/>
      <c r="F24" s="187">
        <f>'13.sz.melléklet'!G16</f>
        <v>300</v>
      </c>
      <c r="G24" s="187"/>
      <c r="H24" s="187">
        <v>600</v>
      </c>
      <c r="I24" s="187">
        <v>600</v>
      </c>
      <c r="J24" s="187"/>
      <c r="K24" s="187"/>
      <c r="L24" s="589"/>
      <c r="M24" s="589"/>
      <c r="N24" s="589"/>
      <c r="O24" s="589"/>
      <c r="P24" s="589"/>
      <c r="Q24" s="596">
        <f t="shared" si="1"/>
        <v>36624</v>
      </c>
      <c r="R24" s="596">
        <f t="shared" si="2"/>
        <v>39569</v>
      </c>
      <c r="S24" s="78"/>
    </row>
    <row r="25" spans="1:20">
      <c r="A25" s="17" t="s">
        <v>466</v>
      </c>
      <c r="B25" s="187">
        <f>'6. sz.melléklet'!J145</f>
        <v>76685</v>
      </c>
      <c r="C25" s="187">
        <f>'6. sz.melléklet'!J146</f>
        <v>76685</v>
      </c>
      <c r="D25" s="187"/>
      <c r="E25" s="187"/>
      <c r="F25" s="187"/>
      <c r="G25" s="187"/>
      <c r="H25" s="187"/>
      <c r="I25" s="187"/>
      <c r="J25" s="187"/>
      <c r="K25" s="187"/>
      <c r="L25" s="589"/>
      <c r="M25" s="589"/>
      <c r="N25" s="589"/>
      <c r="O25" s="589"/>
      <c r="P25" s="589"/>
      <c r="Q25" s="596">
        <f t="shared" si="1"/>
        <v>76685</v>
      </c>
      <c r="R25" s="596">
        <f t="shared" si="2"/>
        <v>76685</v>
      </c>
      <c r="S25" s="78"/>
    </row>
    <row r="26" spans="1:20">
      <c r="A26" s="17" t="s">
        <v>143</v>
      </c>
      <c r="B26" s="187">
        <f>'6. sz.melléklet'!M145</f>
        <v>362399</v>
      </c>
      <c r="C26" s="187">
        <f>'6. sz.melléklet'!M146</f>
        <v>395128</v>
      </c>
      <c r="D26" s="187"/>
      <c r="E26" s="187"/>
      <c r="F26" s="187"/>
      <c r="G26" s="187"/>
      <c r="H26" s="187"/>
      <c r="I26" s="187"/>
      <c r="J26" s="187"/>
      <c r="K26" s="187"/>
      <c r="L26" s="589"/>
      <c r="M26" s="589"/>
      <c r="N26" s="589"/>
      <c r="O26" s="589"/>
      <c r="P26" s="589"/>
      <c r="Q26" s="596">
        <f t="shared" si="1"/>
        <v>362399</v>
      </c>
      <c r="R26" s="596">
        <f t="shared" si="2"/>
        <v>395128</v>
      </c>
      <c r="S26" s="78"/>
    </row>
    <row r="27" spans="1:20">
      <c r="A27" s="17" t="s">
        <v>144</v>
      </c>
      <c r="B27" s="187">
        <f>'6. sz.melléklet'!K145</f>
        <v>30889</v>
      </c>
      <c r="C27" s="187">
        <f>'6. sz.melléklet'!K146</f>
        <v>40524</v>
      </c>
      <c r="D27" s="187"/>
      <c r="E27" s="187"/>
      <c r="F27" s="187"/>
      <c r="G27" s="187"/>
      <c r="H27" s="187"/>
      <c r="I27" s="187"/>
      <c r="J27" s="187"/>
      <c r="K27" s="187"/>
      <c r="L27" s="589"/>
      <c r="M27" s="589"/>
      <c r="N27" s="589"/>
      <c r="O27" s="589"/>
      <c r="P27" s="589"/>
      <c r="Q27" s="596">
        <f t="shared" si="1"/>
        <v>30889</v>
      </c>
      <c r="R27" s="596">
        <f t="shared" si="2"/>
        <v>40524</v>
      </c>
      <c r="S27" s="78"/>
    </row>
    <row r="28" spans="1:20" ht="13.5" thickBot="1">
      <c r="A28" s="180" t="s">
        <v>145</v>
      </c>
      <c r="B28" s="188">
        <v>31100</v>
      </c>
      <c r="C28" s="188">
        <f>'6. sz.melléklet'!L146</f>
        <v>22000</v>
      </c>
      <c r="D28" s="188"/>
      <c r="E28" s="188"/>
      <c r="F28" s="188"/>
      <c r="G28" s="188"/>
      <c r="H28" s="188"/>
      <c r="I28" s="188"/>
      <c r="J28" s="188"/>
      <c r="K28" s="188"/>
      <c r="L28" s="593"/>
      <c r="M28" s="593"/>
      <c r="N28" s="593"/>
      <c r="O28" s="678"/>
      <c r="P28" s="678"/>
      <c r="Q28" s="597">
        <f t="shared" si="1"/>
        <v>31100</v>
      </c>
      <c r="R28" s="597">
        <f t="shared" si="2"/>
        <v>22000</v>
      </c>
      <c r="S28" s="681"/>
    </row>
    <row r="29" spans="1:20" ht="13.5" customHeight="1" thickBot="1">
      <c r="A29" s="569" t="s">
        <v>162</v>
      </c>
      <c r="B29" s="189">
        <f>SUM(B18:B28)</f>
        <v>817420</v>
      </c>
      <c r="C29" s="189">
        <f>SUM(C18:C28)</f>
        <v>878961</v>
      </c>
      <c r="D29" s="189"/>
      <c r="E29" s="189">
        <f>SUM(E18:E28)</f>
        <v>133115</v>
      </c>
      <c r="F29" s="189">
        <f>SUM(F18:F28)</f>
        <v>146787</v>
      </c>
      <c r="G29" s="189"/>
      <c r="H29" s="189">
        <f>SUM(H18:H28)</f>
        <v>138220</v>
      </c>
      <c r="I29" s="189">
        <f>SUM(I18:I28)</f>
        <v>139097</v>
      </c>
      <c r="J29" s="189"/>
      <c r="K29" s="189">
        <f>SUM(K18:K28)</f>
        <v>37532</v>
      </c>
      <c r="L29" s="591">
        <f>SUM(L18:L28)</f>
        <v>39639</v>
      </c>
      <c r="M29" s="591"/>
      <c r="N29" s="591">
        <f>SUM(N18:N28)</f>
        <v>92838</v>
      </c>
      <c r="O29" s="672">
        <f>SUM(O18:O28)</f>
        <v>95762</v>
      </c>
      <c r="P29" s="672"/>
      <c r="Q29" s="679">
        <f>SUM(Q18:Q28)</f>
        <v>1219125</v>
      </c>
      <c r="R29" s="189">
        <f>SUM(R18:R28)</f>
        <v>1300246</v>
      </c>
      <c r="S29" s="444"/>
    </row>
    <row r="30" spans="1:20" ht="13.5" thickBot="1">
      <c r="B30" s="461"/>
      <c r="C30" s="461"/>
      <c r="D30" s="461"/>
      <c r="E30" s="461"/>
      <c r="F30" s="461"/>
      <c r="G30" s="461"/>
      <c r="H30" s="461"/>
      <c r="I30" s="461"/>
      <c r="J30" s="461"/>
      <c r="K30" s="461"/>
      <c r="L30" s="461"/>
      <c r="M30" s="461"/>
      <c r="N30" s="592"/>
      <c r="O30" s="673"/>
      <c r="P30" s="673"/>
      <c r="Q30" s="189"/>
      <c r="R30" s="189"/>
      <c r="S30" s="444"/>
    </row>
    <row r="31" spans="1:20" ht="16.5" thickBot="1">
      <c r="A31" s="571" t="s">
        <v>465</v>
      </c>
      <c r="B31" s="191"/>
      <c r="C31" s="191"/>
      <c r="D31" s="191"/>
      <c r="E31" s="191"/>
      <c r="F31" s="191"/>
      <c r="G31" s="191"/>
      <c r="H31" s="191"/>
      <c r="I31" s="191"/>
      <c r="J31" s="191"/>
      <c r="K31" s="191"/>
      <c r="L31" s="191"/>
      <c r="M31" s="191"/>
      <c r="N31" s="594"/>
      <c r="O31" s="594"/>
      <c r="P31" s="594"/>
      <c r="Q31" s="676">
        <f>Q29-'6. sz.melléklet'!M14</f>
        <v>861226</v>
      </c>
      <c r="R31" s="677">
        <f>R29-F12-I12-L12-O12</f>
        <v>922767</v>
      </c>
      <c r="S31" s="444"/>
      <c r="T31">
        <v>922767</v>
      </c>
    </row>
  </sheetData>
  <mergeCells count="13">
    <mergeCell ref="A1:N1"/>
    <mergeCell ref="B3:D3"/>
    <mergeCell ref="E3:G3"/>
    <mergeCell ref="H3:J3"/>
    <mergeCell ref="K3:M3"/>
    <mergeCell ref="N3:P3"/>
    <mergeCell ref="Q3:S3"/>
    <mergeCell ref="B16:D16"/>
    <mergeCell ref="E16:G16"/>
    <mergeCell ref="H16:J16"/>
    <mergeCell ref="K16:M16"/>
    <mergeCell ref="N16:P16"/>
    <mergeCell ref="Q16:S16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70" orientation="landscape" r:id="rId1"/>
  <headerFooter alignWithMargins="0">
    <oddHeader>&amp;A</oddHeader>
  </headerFooter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>
  <dimension ref="A1:C22"/>
  <sheetViews>
    <sheetView workbookViewId="0">
      <selection activeCell="B22" sqref="A1:B22"/>
    </sheetView>
  </sheetViews>
  <sheetFormatPr defaultRowHeight="12.75"/>
  <cols>
    <col min="1" max="1" width="54.5703125" style="1" customWidth="1"/>
    <col min="2" max="2" width="29.28515625" customWidth="1"/>
  </cols>
  <sheetData>
    <row r="1" spans="1:3">
      <c r="A1" s="5"/>
      <c r="B1" s="4"/>
    </row>
    <row r="2" spans="1:3" s="15" customFormat="1" ht="48" customHeight="1">
      <c r="A2" s="1436" t="s">
        <v>268</v>
      </c>
      <c r="B2" s="1436"/>
      <c r="C2" s="32"/>
    </row>
    <row r="3" spans="1:3" ht="0.75" customHeight="1">
      <c r="A3" s="40" t="s">
        <v>176</v>
      </c>
      <c r="B3" s="40"/>
      <c r="C3" s="4"/>
    </row>
    <row r="4" spans="1:3" s="1" customFormat="1" ht="0.75" customHeight="1">
      <c r="A4"/>
      <c r="B4"/>
    </row>
    <row r="5" spans="1:3" ht="0.75" customHeight="1" thickBot="1">
      <c r="A5"/>
      <c r="B5" s="1"/>
    </row>
    <row r="6" spans="1:3" ht="15" hidden="1" customHeight="1" thickBot="1">
      <c r="A6"/>
      <c r="B6" s="1"/>
    </row>
    <row r="7" spans="1:3" ht="27.75" customHeight="1">
      <c r="A7" s="463" t="s">
        <v>253</v>
      </c>
      <c r="B7" s="464" t="s">
        <v>254</v>
      </c>
    </row>
    <row r="8" spans="1:3" ht="15" customHeight="1">
      <c r="A8" s="180"/>
      <c r="B8" s="467"/>
    </row>
    <row r="9" spans="1:3" ht="6" customHeight="1">
      <c r="A9" s="465"/>
      <c r="B9" s="468"/>
    </row>
    <row r="10" spans="1:3" ht="15" customHeight="1">
      <c r="A10" s="465"/>
      <c r="B10" s="468"/>
    </row>
    <row r="11" spans="1:3" ht="15" customHeight="1">
      <c r="A11" s="470" t="s">
        <v>32</v>
      </c>
      <c r="B11" s="16"/>
    </row>
    <row r="12" spans="1:3" ht="3" customHeight="1">
      <c r="A12" s="465"/>
      <c r="B12" s="468"/>
    </row>
    <row r="13" spans="1:3" ht="3" customHeight="1">
      <c r="A13" s="465" t="s">
        <v>63</v>
      </c>
      <c r="B13" s="468"/>
    </row>
    <row r="14" spans="1:3" ht="6" customHeight="1">
      <c r="A14" s="465"/>
      <c r="B14" s="468"/>
    </row>
    <row r="15" spans="1:3" ht="15" customHeight="1">
      <c r="A15" s="470" t="s">
        <v>59</v>
      </c>
      <c r="B15" s="16"/>
    </row>
    <row r="16" spans="1:3" ht="6" customHeight="1">
      <c r="A16" s="465"/>
      <c r="B16" s="468"/>
    </row>
    <row r="17" spans="1:2" ht="15.75">
      <c r="A17" s="471" t="s">
        <v>199</v>
      </c>
      <c r="B17" s="16"/>
    </row>
    <row r="18" spans="1:2" ht="6" customHeight="1">
      <c r="A18" s="466"/>
      <c r="B18" s="469"/>
    </row>
    <row r="19" spans="1:2" ht="15.75">
      <c r="A19" s="472" t="s">
        <v>131</v>
      </c>
      <c r="B19" s="473"/>
    </row>
    <row r="20" spans="1:2">
      <c r="A20" s="474" t="s">
        <v>70</v>
      </c>
      <c r="B20" s="19">
        <v>32</v>
      </c>
    </row>
    <row r="21" spans="1:2" ht="6" customHeight="1">
      <c r="A21" s="465"/>
      <c r="B21" s="468"/>
    </row>
    <row r="22" spans="1:2" ht="15" customHeight="1">
      <c r="A22" s="475" t="s">
        <v>8</v>
      </c>
      <c r="B22" s="16">
        <f>SUM(B10:B21)</f>
        <v>32</v>
      </c>
    </row>
  </sheetData>
  <mergeCells count="1">
    <mergeCell ref="A2:B2"/>
  </mergeCells>
  <phoneticPr fontId="3" type="noConversion"/>
  <printOptions horizontalCentered="1"/>
  <pageMargins left="0.39370078740157483" right="0.19685039370078741" top="0.98425196850393704" bottom="0.98425196850393704" header="0.59055118110236227" footer="0.51181102362204722"/>
  <pageSetup paperSize="9" orientation="portrait" horizontalDpi="300" verticalDpi="300" r:id="rId1"/>
  <headerFooter alignWithMargins="0">
    <oddHeader>&amp;A</oddHeader>
    <oddFooter>&amp;P. oldal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 codeName="Munka29"/>
  <dimension ref="A1:S100"/>
  <sheetViews>
    <sheetView topLeftCell="A45" workbookViewId="0">
      <selection sqref="A1:H66"/>
    </sheetView>
  </sheetViews>
  <sheetFormatPr defaultRowHeight="12.75"/>
  <cols>
    <col min="1" max="1" width="12.5703125" customWidth="1"/>
    <col min="2" max="2" width="25.140625" customWidth="1"/>
    <col min="3" max="8" width="15.7109375" customWidth="1"/>
    <col min="9" max="9" width="9.140625" style="4"/>
    <col min="10" max="10" width="10.5703125" style="4" bestFit="1" customWidth="1"/>
    <col min="11" max="19" width="9.140625" style="4"/>
  </cols>
  <sheetData>
    <row r="1" spans="1:19" ht="33.75" customHeight="1" thickBot="1">
      <c r="A1" s="1441" t="s">
        <v>269</v>
      </c>
      <c r="B1" s="1442"/>
      <c r="C1" s="1442"/>
      <c r="D1" s="1442"/>
      <c r="E1" s="1442"/>
      <c r="F1" s="1442"/>
      <c r="G1" s="1442"/>
      <c r="H1" s="1443"/>
    </row>
    <row r="2" spans="1:19" ht="0.75" customHeight="1">
      <c r="A2" s="39"/>
      <c r="B2" s="39"/>
    </row>
    <row r="3" spans="1:19" ht="0.75" customHeight="1"/>
    <row r="4" spans="1:19" ht="0.75" customHeight="1" thickBot="1">
      <c r="A4" s="4"/>
      <c r="B4" s="4"/>
      <c r="C4" s="4"/>
      <c r="D4" s="4"/>
      <c r="E4" s="4"/>
      <c r="F4" s="4"/>
      <c r="G4" s="4"/>
    </row>
    <row r="5" spans="1:19" ht="30.75" customHeight="1">
      <c r="A5" s="481" t="s">
        <v>319</v>
      </c>
      <c r="B5" s="252" t="s">
        <v>104</v>
      </c>
      <c r="C5" s="253" t="s">
        <v>60</v>
      </c>
      <c r="D5" s="253" t="s">
        <v>102</v>
      </c>
      <c r="E5" s="253" t="s">
        <v>103</v>
      </c>
      <c r="F5" s="253" t="s">
        <v>442</v>
      </c>
      <c r="G5" s="1142" t="s">
        <v>521</v>
      </c>
      <c r="H5" s="254" t="s">
        <v>56</v>
      </c>
    </row>
    <row r="6" spans="1:19" s="21" customFormat="1" ht="12" customHeight="1">
      <c r="A6" s="1008" t="s">
        <v>320</v>
      </c>
      <c r="B6" s="1009" t="s">
        <v>3</v>
      </c>
      <c r="C6" s="360"/>
      <c r="D6" s="360"/>
      <c r="E6" s="360"/>
      <c r="F6" s="360"/>
      <c r="G6" s="1143"/>
      <c r="H6" s="365"/>
      <c r="I6" s="100"/>
      <c r="J6" s="100"/>
      <c r="K6" s="100"/>
      <c r="L6" s="100"/>
      <c r="M6" s="96"/>
      <c r="N6" s="72"/>
      <c r="O6" s="72"/>
      <c r="P6" s="72"/>
      <c r="Q6" s="72"/>
      <c r="R6" s="72"/>
      <c r="S6" s="72"/>
    </row>
    <row r="7" spans="1:19" s="21" customFormat="1" ht="12" customHeight="1">
      <c r="A7" s="482"/>
      <c r="B7" s="484" t="s">
        <v>494</v>
      </c>
      <c r="C7" s="360">
        <v>64494</v>
      </c>
      <c r="D7" s="360">
        <v>18596</v>
      </c>
      <c r="E7" s="360">
        <v>41605</v>
      </c>
      <c r="F7" s="360">
        <v>0</v>
      </c>
      <c r="G7" s="1143">
        <v>0</v>
      </c>
      <c r="H7" s="1035">
        <f>SUM(C7:G7)</f>
        <v>124695</v>
      </c>
      <c r="I7" s="100"/>
      <c r="J7" s="100"/>
      <c r="K7" s="100"/>
      <c r="L7" s="100"/>
      <c r="M7" s="96"/>
      <c r="N7" s="72"/>
      <c r="O7" s="72"/>
      <c r="P7" s="72"/>
      <c r="Q7" s="72"/>
      <c r="R7" s="72"/>
      <c r="S7" s="72"/>
    </row>
    <row r="8" spans="1:19" s="21" customFormat="1" ht="12" customHeight="1">
      <c r="A8" s="482"/>
      <c r="B8" s="484" t="s">
        <v>495</v>
      </c>
      <c r="C8" s="360">
        <f>64494+613+4432+1290+2535+296</f>
        <v>73660</v>
      </c>
      <c r="D8" s="360">
        <f>18596+165+1197+1297+80</f>
        <v>21335</v>
      </c>
      <c r="E8" s="360">
        <f>41605-300</f>
        <v>41305</v>
      </c>
      <c r="F8" s="360">
        <f>535+300</f>
        <v>835</v>
      </c>
      <c r="G8" s="1143">
        <v>300</v>
      </c>
      <c r="H8" s="1035">
        <f>SUM(C8:G8)</f>
        <v>137435</v>
      </c>
      <c r="I8" s="100"/>
      <c r="J8" s="100"/>
      <c r="K8" s="100"/>
      <c r="L8" s="100"/>
      <c r="M8" s="96"/>
      <c r="N8" s="72"/>
      <c r="O8" s="72"/>
      <c r="P8" s="72"/>
      <c r="Q8" s="72"/>
      <c r="R8" s="72"/>
      <c r="S8" s="72"/>
    </row>
    <row r="9" spans="1:19" s="21" customFormat="1" ht="12" customHeight="1" thickBot="1">
      <c r="A9" s="515"/>
      <c r="B9" s="1013"/>
      <c r="C9" s="1014"/>
      <c r="D9" s="1014"/>
      <c r="E9" s="1014"/>
      <c r="F9" s="1014"/>
      <c r="G9" s="1144"/>
      <c r="H9" s="1036"/>
      <c r="I9" s="100"/>
      <c r="J9" s="100"/>
      <c r="K9" s="100"/>
      <c r="L9" s="100"/>
      <c r="M9" s="96"/>
      <c r="N9" s="72"/>
      <c r="O9" s="72"/>
      <c r="P9" s="72"/>
      <c r="Q9" s="72"/>
      <c r="R9" s="72"/>
      <c r="S9" s="72"/>
    </row>
    <row r="10" spans="1:19" ht="12" customHeight="1">
      <c r="A10" s="943" t="s">
        <v>322</v>
      </c>
      <c r="B10" s="1011" t="s">
        <v>147</v>
      </c>
      <c r="C10" s="483"/>
      <c r="D10" s="483"/>
      <c r="E10" s="483"/>
      <c r="F10" s="483"/>
      <c r="G10" s="1145"/>
      <c r="H10" s="1037"/>
    </row>
    <row r="11" spans="1:19" ht="12" customHeight="1">
      <c r="A11" s="997"/>
      <c r="B11" s="484" t="s">
        <v>494</v>
      </c>
      <c r="C11" s="366">
        <v>4810</v>
      </c>
      <c r="D11" s="366">
        <v>1354</v>
      </c>
      <c r="E11" s="366">
        <v>2256</v>
      </c>
      <c r="F11" s="366"/>
      <c r="G11" s="1146"/>
      <c r="H11" s="1035">
        <f>SUM(C11:F11)</f>
        <v>8420</v>
      </c>
    </row>
    <row r="12" spans="1:19" ht="12" customHeight="1">
      <c r="A12" s="997"/>
      <c r="B12" s="484" t="s">
        <v>495</v>
      </c>
      <c r="C12" s="366">
        <f>4810+257+131+185+125</f>
        <v>5508</v>
      </c>
      <c r="D12" s="366">
        <f>1354+70+35+95+34</f>
        <v>1588</v>
      </c>
      <c r="E12" s="366">
        <v>2256</v>
      </c>
      <c r="F12" s="366"/>
      <c r="G12" s="1146"/>
      <c r="H12" s="1035">
        <f>SUM(C12:F12)</f>
        <v>9352</v>
      </c>
    </row>
    <row r="13" spans="1:19" ht="12" customHeight="1" thickBot="1">
      <c r="A13" s="1015"/>
      <c r="B13" s="1013"/>
      <c r="C13" s="1016"/>
      <c r="D13" s="1016"/>
      <c r="E13" s="1016"/>
      <c r="F13" s="1016"/>
      <c r="G13" s="1147"/>
      <c r="H13" s="1036"/>
    </row>
    <row r="14" spans="1:19" ht="12" customHeight="1">
      <c r="A14" s="1446" t="s">
        <v>106</v>
      </c>
      <c r="B14" s="1447"/>
      <c r="C14" s="1027"/>
      <c r="D14" s="1027"/>
      <c r="E14" s="1027"/>
      <c r="F14" s="1027"/>
      <c r="G14" s="1148"/>
      <c r="H14" s="1028"/>
      <c r="I14" s="324"/>
      <c r="J14" s="182"/>
    </row>
    <row r="15" spans="1:19" ht="12" customHeight="1">
      <c r="A15" s="1019"/>
      <c r="B15" s="1020" t="s">
        <v>494</v>
      </c>
      <c r="C15" s="1021">
        <f>C7+C11</f>
        <v>69304</v>
      </c>
      <c r="D15" s="1021">
        <f>D7+D11</f>
        <v>19950</v>
      </c>
      <c r="E15" s="1021">
        <f>E7+E11</f>
        <v>43861</v>
      </c>
      <c r="F15" s="1021">
        <f>F7+F11</f>
        <v>0</v>
      </c>
      <c r="G15" s="1149">
        <v>0</v>
      </c>
      <c r="H15" s="1022">
        <f>H7+H11</f>
        <v>133115</v>
      </c>
      <c r="I15" s="324"/>
      <c r="J15" s="182"/>
    </row>
    <row r="16" spans="1:19" ht="12" customHeight="1">
      <c r="A16" s="1019"/>
      <c r="B16" s="1020" t="s">
        <v>495</v>
      </c>
      <c r="C16" s="1021">
        <f t="shared" ref="C16:H16" si="0">C8+C12</f>
        <v>79168</v>
      </c>
      <c r="D16" s="1021">
        <f t="shared" si="0"/>
        <v>22923</v>
      </c>
      <c r="E16" s="1021">
        <f t="shared" si="0"/>
        <v>43561</v>
      </c>
      <c r="F16" s="1021">
        <f t="shared" si="0"/>
        <v>835</v>
      </c>
      <c r="G16" s="1149">
        <f>G8+G12</f>
        <v>300</v>
      </c>
      <c r="H16" s="1022">
        <f t="shared" si="0"/>
        <v>146787</v>
      </c>
      <c r="I16" s="324"/>
      <c r="J16" s="182"/>
    </row>
    <row r="17" spans="1:19" ht="12" customHeight="1" thickBot="1">
      <c r="A17" s="1023"/>
      <c r="B17" s="1024"/>
      <c r="C17" s="1025"/>
      <c r="D17" s="1025"/>
      <c r="E17" s="1025"/>
      <c r="F17" s="1025"/>
      <c r="G17" s="1150"/>
      <c r="H17" s="1026"/>
      <c r="I17" s="324"/>
      <c r="J17" s="182"/>
    </row>
    <row r="18" spans="1:19" ht="6.75" customHeight="1">
      <c r="A18" s="198"/>
      <c r="B18" s="70"/>
      <c r="C18" s="324"/>
      <c r="D18" s="324"/>
      <c r="E18" s="324"/>
      <c r="F18" s="324"/>
      <c r="G18" s="324"/>
      <c r="H18" s="1012"/>
    </row>
    <row r="19" spans="1:19" ht="31.5" customHeight="1">
      <c r="A19" s="255" t="s">
        <v>105</v>
      </c>
      <c r="B19" s="116" t="s">
        <v>104</v>
      </c>
      <c r="C19" s="356" t="s">
        <v>205</v>
      </c>
      <c r="D19" s="356" t="s">
        <v>107</v>
      </c>
      <c r="E19" s="356" t="s">
        <v>392</v>
      </c>
      <c r="F19" s="356"/>
      <c r="G19" s="1151"/>
      <c r="H19" s="365"/>
    </row>
    <row r="20" spans="1:19" s="21" customFormat="1" ht="12" customHeight="1">
      <c r="A20" s="1008" t="s">
        <v>320</v>
      </c>
      <c r="B20" s="1009" t="s">
        <v>3</v>
      </c>
      <c r="C20" s="358"/>
      <c r="D20" s="358"/>
      <c r="E20" s="358"/>
      <c r="F20" s="358"/>
      <c r="G20" s="1152"/>
      <c r="H20" s="365"/>
      <c r="I20" s="100"/>
      <c r="J20" s="100"/>
      <c r="K20" s="100"/>
      <c r="L20" s="100"/>
      <c r="M20" s="96"/>
      <c r="N20" s="72"/>
      <c r="O20" s="72"/>
      <c r="P20" s="72"/>
      <c r="Q20" s="72"/>
      <c r="R20" s="72"/>
      <c r="S20" s="72"/>
    </row>
    <row r="21" spans="1:19" s="21" customFormat="1" ht="12" customHeight="1">
      <c r="A21" s="482"/>
      <c r="B21" s="484" t="s">
        <v>494</v>
      </c>
      <c r="C21" s="358">
        <v>550</v>
      </c>
      <c r="D21" s="358">
        <v>23330</v>
      </c>
      <c r="E21" s="358"/>
      <c r="F21" s="358"/>
      <c r="G21" s="1152"/>
      <c r="H21" s="1035">
        <f>SUM(C21:F21)</f>
        <v>23880</v>
      </c>
      <c r="I21" s="100"/>
      <c r="J21" s="100"/>
      <c r="K21" s="100"/>
      <c r="L21" s="100"/>
      <c r="M21" s="96"/>
      <c r="N21" s="72"/>
      <c r="O21" s="72"/>
      <c r="P21" s="72"/>
      <c r="Q21" s="72"/>
      <c r="R21" s="72"/>
      <c r="S21" s="72"/>
    </row>
    <row r="22" spans="1:19" s="21" customFormat="1" ht="12" customHeight="1">
      <c r="A22" s="482"/>
      <c r="B22" s="484" t="s">
        <v>495</v>
      </c>
      <c r="C22" s="358">
        <v>550</v>
      </c>
      <c r="D22" s="358">
        <v>23330</v>
      </c>
      <c r="E22" s="358"/>
      <c r="F22" s="358"/>
      <c r="G22" s="1152"/>
      <c r="H22" s="1035">
        <f>SUM(C22:F22)</f>
        <v>23880</v>
      </c>
      <c r="I22" s="100"/>
      <c r="J22" s="100"/>
      <c r="K22" s="100"/>
      <c r="L22" s="100"/>
      <c r="M22" s="96"/>
      <c r="N22" s="72"/>
      <c r="O22" s="72"/>
      <c r="P22" s="72"/>
      <c r="Q22" s="72"/>
      <c r="R22" s="72"/>
      <c r="S22" s="72"/>
    </row>
    <row r="23" spans="1:19" s="21" customFormat="1" ht="12" customHeight="1" thickBot="1">
      <c r="A23" s="515"/>
      <c r="B23" s="1013"/>
      <c r="C23" s="1014"/>
      <c r="D23" s="1014"/>
      <c r="E23" s="1014"/>
      <c r="F23" s="1014"/>
      <c r="G23" s="1144"/>
      <c r="H23" s="1036"/>
      <c r="I23" s="100"/>
      <c r="J23" s="100"/>
      <c r="K23" s="100"/>
      <c r="L23" s="100"/>
      <c r="M23" s="96"/>
      <c r="N23" s="72"/>
      <c r="O23" s="72"/>
      <c r="P23" s="72"/>
      <c r="Q23" s="72"/>
      <c r="R23" s="72"/>
      <c r="S23" s="72"/>
    </row>
    <row r="24" spans="1:19" s="21" customFormat="1" ht="12" customHeight="1">
      <c r="A24" s="943" t="s">
        <v>389</v>
      </c>
      <c r="B24" s="1018" t="s">
        <v>391</v>
      </c>
      <c r="C24" s="358"/>
      <c r="D24" s="358"/>
      <c r="E24" s="358">
        <f>H14-H20</f>
        <v>0</v>
      </c>
      <c r="F24" s="358"/>
      <c r="G24" s="1152"/>
      <c r="H24" s="1051"/>
      <c r="I24" s="100"/>
      <c r="J24" s="100"/>
      <c r="K24" s="100"/>
      <c r="L24" s="100"/>
      <c r="M24" s="96"/>
      <c r="N24" s="72"/>
      <c r="O24" s="72"/>
      <c r="P24" s="72"/>
      <c r="Q24" s="72"/>
      <c r="R24" s="72"/>
      <c r="S24" s="72"/>
    </row>
    <row r="25" spans="1:19" s="21" customFormat="1" ht="12" customHeight="1">
      <c r="A25" s="1001"/>
      <c r="B25" s="484" t="s">
        <v>494</v>
      </c>
      <c r="C25" s="360"/>
      <c r="D25" s="360"/>
      <c r="E25" s="360">
        <f>H15-C21-D21</f>
        <v>109235</v>
      </c>
      <c r="F25" s="360"/>
      <c r="G25" s="1143"/>
      <c r="H25" s="1035">
        <f>SUM(C25:F25)</f>
        <v>109235</v>
      </c>
      <c r="I25" s="100"/>
      <c r="J25" s="100"/>
      <c r="K25" s="100"/>
      <c r="L25" s="100"/>
      <c r="M25" s="96"/>
      <c r="N25" s="72"/>
      <c r="O25" s="72"/>
      <c r="P25" s="72"/>
      <c r="Q25" s="72"/>
      <c r="R25" s="72"/>
      <c r="S25" s="72"/>
    </row>
    <row r="26" spans="1:19" s="21" customFormat="1" ht="12" customHeight="1">
      <c r="A26" s="1001"/>
      <c r="B26" s="484" t="s">
        <v>495</v>
      </c>
      <c r="C26" s="360"/>
      <c r="D26" s="360"/>
      <c r="E26" s="360">
        <f>H16-C22-D22</f>
        <v>122907</v>
      </c>
      <c r="F26" s="360"/>
      <c r="G26" s="1143"/>
      <c r="H26" s="1035">
        <f>SUM(C26:F26)</f>
        <v>122907</v>
      </c>
      <c r="I26" s="100"/>
      <c r="J26" s="100"/>
      <c r="K26" s="100"/>
      <c r="L26" s="100"/>
      <c r="M26" s="96"/>
      <c r="N26" s="72"/>
      <c r="O26" s="72"/>
      <c r="P26" s="72"/>
      <c r="Q26" s="72"/>
      <c r="R26" s="72"/>
      <c r="S26" s="72"/>
    </row>
    <row r="27" spans="1:19" s="21" customFormat="1" ht="12" customHeight="1">
      <c r="A27" s="487"/>
      <c r="B27" s="484"/>
      <c r="C27" s="360"/>
      <c r="D27" s="360"/>
      <c r="E27" s="360">
        <f>H17-C23-D23</f>
        <v>0</v>
      </c>
      <c r="F27" s="360"/>
      <c r="G27" s="1143"/>
      <c r="H27" s="1035"/>
      <c r="I27" s="100"/>
      <c r="J27" s="100"/>
      <c r="K27" s="100"/>
      <c r="L27" s="100"/>
      <c r="M27" s="96"/>
      <c r="N27" s="72"/>
      <c r="O27" s="72"/>
      <c r="P27" s="72"/>
      <c r="Q27" s="72"/>
      <c r="R27" s="72"/>
      <c r="S27" s="72"/>
    </row>
    <row r="28" spans="1:19" ht="12" customHeight="1" thickBot="1">
      <c r="A28" s="1448" t="s">
        <v>108</v>
      </c>
      <c r="B28" s="1449"/>
      <c r="C28" s="1033"/>
      <c r="D28" s="1033"/>
      <c r="E28" s="1033"/>
      <c r="F28" s="1033"/>
      <c r="G28" s="1153"/>
      <c r="H28" s="1034"/>
      <c r="I28" s="324"/>
      <c r="J28" s="182"/>
    </row>
    <row r="29" spans="1:19" ht="12" customHeight="1">
      <c r="A29" s="1030"/>
      <c r="B29" s="1031" t="s">
        <v>494</v>
      </c>
      <c r="C29" s="1032">
        <f>C21+C25</f>
        <v>550</v>
      </c>
      <c r="D29" s="1032">
        <f>D21+D25</f>
        <v>23330</v>
      </c>
      <c r="E29" s="1032">
        <f>E21+E25</f>
        <v>109235</v>
      </c>
      <c r="F29" s="1032">
        <f>F21+F25</f>
        <v>0</v>
      </c>
      <c r="G29" s="1032"/>
      <c r="H29" s="1032">
        <f>H21+H25</f>
        <v>133115</v>
      </c>
      <c r="I29" s="324"/>
      <c r="J29" s="182"/>
    </row>
    <row r="30" spans="1:19" ht="12" customHeight="1">
      <c r="A30" s="1019"/>
      <c r="B30" s="1020" t="s">
        <v>495</v>
      </c>
      <c r="C30" s="1032">
        <f t="shared" ref="C30:H30" si="1">C22+C26</f>
        <v>550</v>
      </c>
      <c r="D30" s="1032">
        <f t="shared" si="1"/>
        <v>23330</v>
      </c>
      <c r="E30" s="1032">
        <f t="shared" si="1"/>
        <v>122907</v>
      </c>
      <c r="F30" s="1032">
        <f t="shared" si="1"/>
        <v>0</v>
      </c>
      <c r="G30" s="1032"/>
      <c r="H30" s="1032">
        <f t="shared" si="1"/>
        <v>146787</v>
      </c>
      <c r="I30" s="324"/>
      <c r="J30" s="182"/>
    </row>
    <row r="31" spans="1:19" ht="12" customHeight="1" thickBot="1">
      <c r="A31" s="1023"/>
      <c r="B31" s="1024"/>
      <c r="C31" s="1032"/>
      <c r="D31" s="1032"/>
      <c r="E31" s="1032"/>
      <c r="F31" s="1032"/>
      <c r="G31" s="1032"/>
      <c r="H31" s="1032"/>
      <c r="I31" s="324"/>
      <c r="J31" s="182"/>
    </row>
    <row r="32" spans="1:19" ht="6.75" customHeight="1" thickBot="1">
      <c r="A32" s="4"/>
      <c r="B32" s="4"/>
      <c r="C32" s="4"/>
      <c r="D32" s="4"/>
      <c r="E32" s="4"/>
      <c r="F32" s="4"/>
      <c r="G32" s="4"/>
      <c r="H32" s="4"/>
    </row>
    <row r="33" spans="1:8" ht="29.25" customHeight="1" thickBot="1">
      <c r="A33" s="1441" t="s">
        <v>270</v>
      </c>
      <c r="B33" s="1442"/>
      <c r="C33" s="1442"/>
      <c r="D33" s="1442"/>
      <c r="E33" s="1442"/>
      <c r="F33" s="1442"/>
      <c r="G33" s="1442"/>
      <c r="H33" s="1443"/>
    </row>
    <row r="34" spans="1:8" ht="21">
      <c r="A34" s="251" t="s">
        <v>105</v>
      </c>
      <c r="B34" s="252" t="s">
        <v>104</v>
      </c>
      <c r="C34" s="253" t="s">
        <v>60</v>
      </c>
      <c r="D34" s="253" t="s">
        <v>102</v>
      </c>
      <c r="E34" s="253" t="s">
        <v>103</v>
      </c>
      <c r="F34" s="253" t="s">
        <v>442</v>
      </c>
      <c r="G34" s="1142" t="s">
        <v>521</v>
      </c>
      <c r="H34" s="254" t="s">
        <v>56</v>
      </c>
    </row>
    <row r="35" spans="1:8" ht="12" customHeight="1">
      <c r="A35" s="1444" t="s">
        <v>206</v>
      </c>
      <c r="B35" s="1445"/>
      <c r="C35" s="407"/>
      <c r="D35" s="407"/>
      <c r="E35" s="407"/>
      <c r="F35" s="407"/>
      <c r="G35" s="1154"/>
      <c r="H35" s="408"/>
    </row>
    <row r="36" spans="1:8" ht="12" customHeight="1">
      <c r="A36" s="1008" t="s">
        <v>322</v>
      </c>
      <c r="B36" s="1010" t="s">
        <v>147</v>
      </c>
      <c r="C36" s="366"/>
      <c r="D36" s="366"/>
      <c r="E36" s="366"/>
      <c r="F36" s="483"/>
      <c r="G36" s="1145"/>
      <c r="H36" s="367"/>
    </row>
    <row r="37" spans="1:8" ht="12" customHeight="1">
      <c r="A37" s="1004"/>
      <c r="B37" s="484" t="s">
        <v>494</v>
      </c>
      <c r="C37" s="483">
        <f t="shared" ref="C37:E38" si="2">C11</f>
        <v>4810</v>
      </c>
      <c r="D37" s="483">
        <f t="shared" si="2"/>
        <v>1354</v>
      </c>
      <c r="E37" s="483">
        <f t="shared" si="2"/>
        <v>2256</v>
      </c>
      <c r="F37" s="483"/>
      <c r="G37" s="1145"/>
      <c r="H37" s="1045">
        <f>SUM(C37:G37)</f>
        <v>8420</v>
      </c>
    </row>
    <row r="38" spans="1:8" ht="12" customHeight="1">
      <c r="A38" s="1040"/>
      <c r="B38" s="484" t="s">
        <v>495</v>
      </c>
      <c r="C38" s="483">
        <f t="shared" si="2"/>
        <v>5508</v>
      </c>
      <c r="D38" s="483">
        <f t="shared" si="2"/>
        <v>1588</v>
      </c>
      <c r="E38" s="483">
        <f t="shared" si="2"/>
        <v>2256</v>
      </c>
      <c r="F38" s="366"/>
      <c r="G38" s="1146"/>
      <c r="H38" s="1045">
        <f>SUM(C38:G38)</f>
        <v>9352</v>
      </c>
    </row>
    <row r="39" spans="1:8" ht="12" customHeight="1" thickBot="1">
      <c r="A39" s="1041"/>
      <c r="B39" s="1042"/>
      <c r="C39" s="1038"/>
      <c r="D39" s="1038"/>
      <c r="E39" s="1038"/>
      <c r="F39" s="1043"/>
      <c r="G39" s="1155"/>
      <c r="H39" s="1044"/>
    </row>
    <row r="40" spans="1:8" ht="12" customHeight="1">
      <c r="A40" s="1439" t="s">
        <v>215</v>
      </c>
      <c r="B40" s="1440"/>
      <c r="C40" s="400"/>
      <c r="D40" s="400"/>
      <c r="E40" s="400"/>
      <c r="F40" s="400"/>
      <c r="G40" s="1156"/>
      <c r="H40" s="1005"/>
    </row>
    <row r="41" spans="1:8" ht="12" customHeight="1">
      <c r="A41" s="1008" t="s">
        <v>320</v>
      </c>
      <c r="B41" s="1009" t="s">
        <v>3</v>
      </c>
      <c r="C41" s="360"/>
      <c r="D41" s="360"/>
      <c r="E41" s="360"/>
      <c r="F41" s="360"/>
      <c r="G41" s="1143"/>
      <c r="H41" s="367"/>
    </row>
    <row r="42" spans="1:8" ht="12" customHeight="1">
      <c r="A42" s="1001"/>
      <c r="B42" s="484" t="s">
        <v>494</v>
      </c>
      <c r="C42" s="360">
        <f t="shared" ref="C42:G43" si="3">C7</f>
        <v>64494</v>
      </c>
      <c r="D42" s="360">
        <f t="shared" si="3"/>
        <v>18596</v>
      </c>
      <c r="E42" s="360">
        <f t="shared" si="3"/>
        <v>41605</v>
      </c>
      <c r="F42" s="360">
        <f t="shared" si="3"/>
        <v>0</v>
      </c>
      <c r="G42" s="1143">
        <f t="shared" si="3"/>
        <v>0</v>
      </c>
      <c r="H42" s="1045">
        <f>SUM(C42:G42)</f>
        <v>124695</v>
      </c>
    </row>
    <row r="43" spans="1:8" ht="12" customHeight="1">
      <c r="A43" s="1001"/>
      <c r="B43" s="484" t="s">
        <v>495</v>
      </c>
      <c r="C43" s="360">
        <f t="shared" si="3"/>
        <v>73660</v>
      </c>
      <c r="D43" s="360">
        <f t="shared" si="3"/>
        <v>21335</v>
      </c>
      <c r="E43" s="360">
        <f t="shared" si="3"/>
        <v>41305</v>
      </c>
      <c r="F43" s="360">
        <f t="shared" si="3"/>
        <v>835</v>
      </c>
      <c r="G43" s="1143">
        <f t="shared" si="3"/>
        <v>300</v>
      </c>
      <c r="H43" s="1045">
        <f>SUM(C43:G43)</f>
        <v>137435</v>
      </c>
    </row>
    <row r="44" spans="1:8" ht="12" customHeight="1">
      <c r="A44" s="1001"/>
      <c r="B44" s="484"/>
      <c r="C44" s="360"/>
      <c r="D44" s="360"/>
      <c r="E44" s="360"/>
      <c r="F44" s="360"/>
      <c r="G44" s="1143"/>
      <c r="H44" s="1045"/>
    </row>
    <row r="45" spans="1:8" ht="12" customHeight="1" thickBot="1">
      <c r="A45" s="1448" t="s">
        <v>106</v>
      </c>
      <c r="B45" s="1449"/>
      <c r="C45" s="1050"/>
      <c r="D45" s="1050"/>
      <c r="E45" s="1050"/>
      <c r="F45" s="1050"/>
      <c r="G45" s="1157"/>
      <c r="H45" s="1044"/>
    </row>
    <row r="46" spans="1:8" ht="12" customHeight="1">
      <c r="A46" s="1048"/>
      <c r="B46" s="1020" t="s">
        <v>494</v>
      </c>
      <c r="C46" s="1032">
        <f t="shared" ref="C46:H46" si="4">C37+C42</f>
        <v>69304</v>
      </c>
      <c r="D46" s="1032">
        <f t="shared" si="4"/>
        <v>19950</v>
      </c>
      <c r="E46" s="1032">
        <f t="shared" si="4"/>
        <v>43861</v>
      </c>
      <c r="F46" s="1032">
        <f t="shared" si="4"/>
        <v>0</v>
      </c>
      <c r="G46" s="1158">
        <f t="shared" si="4"/>
        <v>0</v>
      </c>
      <c r="H46" s="1049">
        <f t="shared" si="4"/>
        <v>133115</v>
      </c>
    </row>
    <row r="47" spans="1:8" ht="12" customHeight="1">
      <c r="A47" s="1048"/>
      <c r="B47" s="1020" t="s">
        <v>495</v>
      </c>
      <c r="C47" s="1021">
        <f t="shared" ref="C47:H47" si="5">C38+C43</f>
        <v>79168</v>
      </c>
      <c r="D47" s="1021">
        <f t="shared" si="5"/>
        <v>22923</v>
      </c>
      <c r="E47" s="1021">
        <f t="shared" si="5"/>
        <v>43561</v>
      </c>
      <c r="F47" s="1021">
        <f t="shared" si="5"/>
        <v>835</v>
      </c>
      <c r="G47" s="1149">
        <f>G38+G43</f>
        <v>300</v>
      </c>
      <c r="H47" s="1022">
        <f t="shared" si="5"/>
        <v>146787</v>
      </c>
    </row>
    <row r="48" spans="1:8" ht="12" customHeight="1" thickBot="1">
      <c r="A48" s="1029"/>
      <c r="B48" s="1024"/>
      <c r="C48" s="1025"/>
      <c r="D48" s="1025"/>
      <c r="E48" s="1025"/>
      <c r="F48" s="1025"/>
      <c r="G48" s="1150"/>
      <c r="H48" s="1026"/>
    </row>
    <row r="49" spans="1:8" ht="12" customHeight="1">
      <c r="A49" s="998"/>
      <c r="B49" s="999"/>
      <c r="C49" s="1000"/>
      <c r="D49" s="1000"/>
      <c r="E49" s="1000"/>
      <c r="F49" s="1000"/>
      <c r="G49" s="1000"/>
      <c r="H49" s="1046"/>
    </row>
    <row r="50" spans="1:8" ht="12" customHeight="1">
      <c r="A50" s="998"/>
      <c r="B50" s="999"/>
      <c r="C50" s="1000"/>
      <c r="D50" s="1000"/>
      <c r="E50" s="1000"/>
      <c r="F50" s="1000"/>
      <c r="G50" s="1000"/>
      <c r="H50" s="1046"/>
    </row>
    <row r="51" spans="1:8" ht="7.5" customHeight="1" thickBot="1">
      <c r="A51" s="198"/>
      <c r="B51" s="70"/>
      <c r="C51" s="324"/>
      <c r="D51" s="324"/>
      <c r="E51" s="324"/>
      <c r="F51" s="324"/>
      <c r="G51" s="324"/>
      <c r="H51" s="1047"/>
    </row>
    <row r="52" spans="1:8" ht="29.25" customHeight="1">
      <c r="A52" s="255" t="s">
        <v>105</v>
      </c>
      <c r="B52" s="116" t="s">
        <v>104</v>
      </c>
      <c r="C52" s="356" t="s">
        <v>205</v>
      </c>
      <c r="D52" s="356" t="s">
        <v>107</v>
      </c>
      <c r="E52" s="356" t="s">
        <v>392</v>
      </c>
      <c r="F52" s="253" t="s">
        <v>442</v>
      </c>
      <c r="G52" s="1142" t="s">
        <v>521</v>
      </c>
      <c r="H52" s="254" t="s">
        <v>56</v>
      </c>
    </row>
    <row r="53" spans="1:8" ht="12" customHeight="1">
      <c r="A53" s="1444" t="s">
        <v>206</v>
      </c>
      <c r="B53" s="1445"/>
      <c r="C53" s="409"/>
      <c r="D53" s="409"/>
      <c r="E53" s="409"/>
      <c r="F53" s="409"/>
      <c r="G53" s="1159"/>
      <c r="H53" s="367"/>
    </row>
    <row r="54" spans="1:8" ht="12" customHeight="1">
      <c r="A54" s="1008" t="s">
        <v>389</v>
      </c>
      <c r="B54" s="1017" t="s">
        <v>391</v>
      </c>
      <c r="C54" s="358"/>
      <c r="D54" s="358"/>
      <c r="E54" s="358"/>
      <c r="F54" s="368"/>
      <c r="G54" s="1160"/>
      <c r="H54" s="367"/>
    </row>
    <row r="55" spans="1:8" ht="12" customHeight="1">
      <c r="A55" s="1006"/>
      <c r="B55" s="484" t="s">
        <v>494</v>
      </c>
      <c r="C55" s="358"/>
      <c r="D55" s="358"/>
      <c r="E55" s="358">
        <f>E25</f>
        <v>109235</v>
      </c>
      <c r="F55" s="1007"/>
      <c r="G55" s="1161"/>
      <c r="H55" s="367">
        <f t="shared" ref="H55:H61" si="6">SUM(C55:F55)</f>
        <v>109235</v>
      </c>
    </row>
    <row r="56" spans="1:8" ht="12" customHeight="1">
      <c r="A56" s="1006"/>
      <c r="B56" s="484" t="s">
        <v>495</v>
      </c>
      <c r="C56" s="358"/>
      <c r="D56" s="358"/>
      <c r="E56" s="358">
        <f>E26</f>
        <v>122907</v>
      </c>
      <c r="F56" s="1007"/>
      <c r="G56" s="1161"/>
      <c r="H56" s="367">
        <f t="shared" si="6"/>
        <v>122907</v>
      </c>
    </row>
    <row r="57" spans="1:8" ht="12" customHeight="1" thickBot="1">
      <c r="A57" s="1052"/>
      <c r="B57" s="1013"/>
      <c r="C57" s="1014"/>
      <c r="D57" s="1014"/>
      <c r="E57" s="1014"/>
      <c r="F57" s="1053"/>
      <c r="G57" s="1162"/>
      <c r="H57" s="1039"/>
    </row>
    <row r="58" spans="1:8" ht="12" customHeight="1">
      <c r="A58" s="1439" t="s">
        <v>215</v>
      </c>
      <c r="B58" s="1440"/>
      <c r="C58" s="402"/>
      <c r="D58" s="402"/>
      <c r="E58" s="402"/>
      <c r="F58" s="402"/>
      <c r="G58" s="1163"/>
      <c r="H58" s="1005"/>
    </row>
    <row r="59" spans="1:8" ht="12" customHeight="1">
      <c r="A59" s="1008" t="s">
        <v>320</v>
      </c>
      <c r="B59" s="1009" t="s">
        <v>3</v>
      </c>
      <c r="C59" s="358"/>
      <c r="D59" s="358"/>
      <c r="E59" s="358"/>
      <c r="F59" s="358"/>
      <c r="G59" s="1152"/>
      <c r="H59" s="367"/>
    </row>
    <row r="60" spans="1:8" ht="12" customHeight="1">
      <c r="A60" s="1001"/>
      <c r="B60" s="484" t="s">
        <v>494</v>
      </c>
      <c r="C60" s="360">
        <f t="shared" ref="C60:E61" si="7">C21</f>
        <v>550</v>
      </c>
      <c r="D60" s="360">
        <f t="shared" si="7"/>
        <v>23330</v>
      </c>
      <c r="E60" s="360">
        <f t="shared" si="7"/>
        <v>0</v>
      </c>
      <c r="F60" s="1002"/>
      <c r="G60" s="1164"/>
      <c r="H60" s="367">
        <f t="shared" si="6"/>
        <v>23880</v>
      </c>
    </row>
    <row r="61" spans="1:8" ht="12" customHeight="1">
      <c r="A61" s="1001"/>
      <c r="B61" s="484" t="s">
        <v>495</v>
      </c>
      <c r="C61" s="360">
        <f t="shared" si="7"/>
        <v>550</v>
      </c>
      <c r="D61" s="360">
        <f t="shared" si="7"/>
        <v>23330</v>
      </c>
      <c r="E61" s="360">
        <f t="shared" si="7"/>
        <v>0</v>
      </c>
      <c r="F61" s="360"/>
      <c r="G61" s="1143"/>
      <c r="H61" s="367">
        <f t="shared" si="6"/>
        <v>23880</v>
      </c>
    </row>
    <row r="62" spans="1:8" ht="12" customHeight="1" thickBot="1">
      <c r="A62" s="1054"/>
      <c r="B62" s="1013"/>
      <c r="C62" s="1055"/>
      <c r="D62" s="1055"/>
      <c r="E62" s="1055"/>
      <c r="F62" s="1014"/>
      <c r="G62" s="1144"/>
      <c r="H62" s="1039"/>
    </row>
    <row r="63" spans="1:8" ht="12" customHeight="1">
      <c r="A63" s="1437" t="s">
        <v>108</v>
      </c>
      <c r="B63" s="1438"/>
      <c r="C63" s="1027"/>
      <c r="D63" s="1027"/>
      <c r="E63" s="1027"/>
      <c r="F63" s="1027"/>
      <c r="G63" s="1148"/>
      <c r="H63" s="1059"/>
    </row>
    <row r="64" spans="1:8" ht="12" customHeight="1">
      <c r="A64" s="1056"/>
      <c r="B64" s="1057" t="s">
        <v>494</v>
      </c>
      <c r="C64" s="1058">
        <f>C55+C60</f>
        <v>550</v>
      </c>
      <c r="D64" s="1058">
        <f>D55+D60</f>
        <v>23330</v>
      </c>
      <c r="E64" s="1058">
        <f>E55+E60</f>
        <v>109235</v>
      </c>
      <c r="F64" s="1058">
        <f>F55+F60</f>
        <v>0</v>
      </c>
      <c r="G64" s="1165"/>
      <c r="H64" s="1063">
        <f>H55+H60</f>
        <v>133115</v>
      </c>
    </row>
    <row r="65" spans="1:8" ht="12" customHeight="1">
      <c r="A65" s="1056"/>
      <c r="B65" s="1057" t="s">
        <v>495</v>
      </c>
      <c r="C65" s="1058">
        <f t="shared" ref="C65:H65" si="8">C56+C61</f>
        <v>550</v>
      </c>
      <c r="D65" s="1058">
        <f t="shared" si="8"/>
        <v>23330</v>
      </c>
      <c r="E65" s="1058">
        <f t="shared" si="8"/>
        <v>122907</v>
      </c>
      <c r="F65" s="1058">
        <f t="shared" si="8"/>
        <v>0</v>
      </c>
      <c r="G65" s="1165"/>
      <c r="H65" s="1063">
        <f t="shared" si="8"/>
        <v>146787</v>
      </c>
    </row>
    <row r="66" spans="1:8" ht="12" customHeight="1" thickBot="1">
      <c r="A66" s="1060"/>
      <c r="B66" s="1061"/>
      <c r="C66" s="1062"/>
      <c r="D66" s="1062"/>
      <c r="E66" s="1062"/>
      <c r="F66" s="1062"/>
      <c r="G66" s="1166"/>
      <c r="H66" s="1064"/>
    </row>
    <row r="67" spans="1:8" ht="12" customHeight="1">
      <c r="A67" s="4"/>
      <c r="B67" s="61"/>
      <c r="C67" s="61"/>
      <c r="D67" s="61"/>
      <c r="E67" s="61"/>
      <c r="F67" s="61"/>
      <c r="G67" s="61"/>
      <c r="H67" s="4"/>
    </row>
    <row r="68" spans="1:8" ht="12" customHeight="1">
      <c r="A68" s="67"/>
      <c r="B68" s="69"/>
      <c r="C68" s="69"/>
      <c r="D68" s="69"/>
      <c r="E68" s="69"/>
      <c r="F68" s="69"/>
      <c r="G68" s="69"/>
      <c r="H68" s="4"/>
    </row>
    <row r="69" spans="1:8">
      <c r="A69" s="4"/>
      <c r="B69" s="4"/>
      <c r="C69" s="4"/>
      <c r="D69" s="4"/>
      <c r="E69" s="4"/>
      <c r="F69" s="4"/>
      <c r="G69" s="4"/>
      <c r="H69" s="4"/>
    </row>
    <row r="70" spans="1:8">
      <c r="A70" s="4"/>
      <c r="B70" s="4"/>
      <c r="C70" s="4"/>
      <c r="D70" s="4"/>
      <c r="E70" s="4"/>
      <c r="F70" s="4"/>
      <c r="G70" s="4"/>
      <c r="H70" s="4"/>
    </row>
    <row r="71" spans="1:8">
      <c r="A71" s="4"/>
      <c r="B71" s="4"/>
      <c r="C71" s="4"/>
      <c r="D71" s="4"/>
      <c r="E71" s="4"/>
      <c r="F71" s="4"/>
      <c r="G71" s="4"/>
      <c r="H71" s="4"/>
    </row>
    <row r="72" spans="1:8">
      <c r="A72" s="4"/>
      <c r="B72" s="4"/>
      <c r="C72" s="4"/>
      <c r="D72" s="4"/>
      <c r="E72" s="4"/>
      <c r="F72" s="4"/>
      <c r="G72" s="4"/>
      <c r="H72" s="4"/>
    </row>
    <row r="73" spans="1:8">
      <c r="A73" s="4"/>
      <c r="B73" s="4"/>
      <c r="C73" s="4"/>
      <c r="D73" s="4"/>
      <c r="E73" s="4"/>
      <c r="F73" s="4"/>
      <c r="G73" s="4"/>
      <c r="H73" s="4"/>
    </row>
    <row r="74" spans="1:8">
      <c r="A74" s="4"/>
      <c r="B74" s="4"/>
      <c r="C74" s="4"/>
      <c r="D74" s="4"/>
      <c r="E74" s="4"/>
      <c r="F74" s="4"/>
      <c r="G74" s="4"/>
      <c r="H74" s="4"/>
    </row>
    <row r="75" spans="1:8">
      <c r="A75" s="4"/>
      <c r="B75" s="4"/>
      <c r="C75" s="4"/>
      <c r="D75" s="4"/>
      <c r="E75" s="4"/>
      <c r="F75" s="4"/>
      <c r="G75" s="4"/>
      <c r="H75" s="4"/>
    </row>
    <row r="76" spans="1:8">
      <c r="A76" s="4"/>
      <c r="B76" s="4"/>
      <c r="C76" s="4"/>
      <c r="D76" s="4"/>
      <c r="E76" s="4"/>
      <c r="F76" s="4"/>
      <c r="G76" s="4"/>
      <c r="H76" s="4"/>
    </row>
    <row r="77" spans="1:8">
      <c r="A77" s="4"/>
      <c r="B77" s="4"/>
      <c r="C77" s="4"/>
      <c r="D77" s="4"/>
      <c r="E77" s="4"/>
      <c r="F77" s="4"/>
      <c r="G77" s="4"/>
      <c r="H77" s="4"/>
    </row>
    <row r="78" spans="1:8">
      <c r="A78" s="4"/>
      <c r="B78" s="4"/>
      <c r="C78" s="4"/>
      <c r="D78" s="4"/>
      <c r="E78" s="4"/>
      <c r="F78" s="4"/>
      <c r="G78" s="4"/>
      <c r="H78" s="4"/>
    </row>
    <row r="79" spans="1:8">
      <c r="A79" s="4"/>
      <c r="B79" s="4"/>
      <c r="C79" s="4"/>
      <c r="D79" s="4"/>
      <c r="E79" s="4"/>
      <c r="F79" s="4"/>
      <c r="G79" s="4"/>
      <c r="H79" s="4"/>
    </row>
    <row r="80" spans="1:8">
      <c r="A80" s="4"/>
      <c r="B80" s="4"/>
      <c r="C80" s="4"/>
      <c r="D80" s="4"/>
      <c r="E80" s="4"/>
      <c r="F80" s="4"/>
      <c r="G80" s="4"/>
      <c r="H80" s="4"/>
    </row>
    <row r="81" spans="1:8">
      <c r="A81" s="4"/>
      <c r="B81" s="4"/>
      <c r="C81" s="4"/>
      <c r="D81" s="4"/>
      <c r="E81" s="4"/>
      <c r="F81" s="4"/>
      <c r="G81" s="4"/>
      <c r="H81" s="4"/>
    </row>
    <row r="82" spans="1:8">
      <c r="A82" s="4"/>
      <c r="B82" s="4"/>
      <c r="C82" s="4"/>
      <c r="D82" s="4"/>
      <c r="E82" s="4"/>
      <c r="F82" s="4"/>
      <c r="G82" s="4"/>
      <c r="H82" s="4"/>
    </row>
    <row r="83" spans="1:8">
      <c r="A83" s="4"/>
      <c r="B83" s="4"/>
      <c r="C83" s="4"/>
      <c r="D83" s="4"/>
      <c r="E83" s="4"/>
      <c r="F83" s="4"/>
      <c r="G83" s="4"/>
      <c r="H83" s="4"/>
    </row>
    <row r="84" spans="1:8">
      <c r="A84" s="4"/>
      <c r="B84" s="4"/>
      <c r="C84" s="4"/>
      <c r="D84" s="4"/>
      <c r="E84" s="4"/>
      <c r="F84" s="4"/>
      <c r="G84" s="4"/>
      <c r="H84" s="4"/>
    </row>
    <row r="85" spans="1:8">
      <c r="A85" s="4"/>
      <c r="B85" s="4"/>
      <c r="C85" s="4"/>
      <c r="D85" s="4"/>
      <c r="E85" s="4"/>
      <c r="F85" s="4"/>
      <c r="G85" s="4"/>
      <c r="H85" s="4"/>
    </row>
    <row r="86" spans="1:8">
      <c r="A86" s="4"/>
      <c r="B86" s="4"/>
      <c r="C86" s="4"/>
      <c r="D86" s="4"/>
      <c r="E86" s="4"/>
      <c r="F86" s="4"/>
      <c r="G86" s="4"/>
      <c r="H86" s="4"/>
    </row>
    <row r="87" spans="1:8">
      <c r="A87" s="4"/>
      <c r="B87" s="4"/>
      <c r="C87" s="4"/>
      <c r="D87" s="4"/>
      <c r="E87" s="4"/>
      <c r="F87" s="4"/>
      <c r="G87" s="4"/>
      <c r="H87" s="4"/>
    </row>
    <row r="88" spans="1:8">
      <c r="A88" s="4"/>
      <c r="B88" s="4"/>
      <c r="C88" s="4"/>
      <c r="D88" s="4"/>
      <c r="E88" s="4"/>
      <c r="F88" s="4"/>
      <c r="G88" s="4"/>
      <c r="H88" s="4"/>
    </row>
    <row r="89" spans="1:8">
      <c r="A89" s="4"/>
      <c r="B89" s="4"/>
      <c r="C89" s="4"/>
      <c r="D89" s="4"/>
      <c r="E89" s="4"/>
      <c r="F89" s="4"/>
      <c r="G89" s="4"/>
      <c r="H89" s="4"/>
    </row>
    <row r="90" spans="1:8">
      <c r="A90" s="4"/>
      <c r="B90" s="4"/>
      <c r="C90" s="4"/>
      <c r="D90" s="4"/>
      <c r="E90" s="4"/>
      <c r="F90" s="4"/>
      <c r="G90" s="4"/>
      <c r="H90" s="4"/>
    </row>
    <row r="91" spans="1:8">
      <c r="A91" s="4"/>
      <c r="B91" s="4"/>
      <c r="C91" s="4"/>
      <c r="D91" s="4"/>
      <c r="E91" s="4"/>
      <c r="F91" s="4"/>
      <c r="G91" s="4"/>
      <c r="H91" s="4"/>
    </row>
    <row r="92" spans="1:8">
      <c r="A92" s="4"/>
      <c r="B92" s="4"/>
      <c r="C92" s="4"/>
      <c r="D92" s="4"/>
      <c r="E92" s="4"/>
      <c r="F92" s="4"/>
      <c r="G92" s="4"/>
      <c r="H92" s="4"/>
    </row>
    <row r="93" spans="1:8">
      <c r="A93" s="4"/>
      <c r="B93" s="4"/>
      <c r="C93" s="4"/>
      <c r="D93" s="4"/>
      <c r="E93" s="4"/>
      <c r="F93" s="4"/>
      <c r="G93" s="4"/>
      <c r="H93" s="4"/>
    </row>
    <row r="94" spans="1:8">
      <c r="A94" s="4"/>
      <c r="B94" s="4"/>
      <c r="C94" s="4"/>
      <c r="D94" s="4"/>
      <c r="E94" s="4"/>
      <c r="F94" s="4"/>
      <c r="G94" s="4"/>
      <c r="H94" s="4"/>
    </row>
    <row r="95" spans="1:8">
      <c r="A95" s="4"/>
      <c r="B95" s="4"/>
      <c r="C95" s="4"/>
      <c r="D95" s="4"/>
      <c r="E95" s="4"/>
      <c r="F95" s="4"/>
      <c r="G95" s="4"/>
      <c r="H95" s="4"/>
    </row>
    <row r="96" spans="1:8">
      <c r="A96" s="4"/>
      <c r="B96" s="4"/>
      <c r="C96" s="4"/>
      <c r="D96" s="4"/>
      <c r="E96" s="4"/>
      <c r="F96" s="4"/>
      <c r="G96" s="4"/>
      <c r="H96" s="4"/>
    </row>
    <row r="97" spans="1:8">
      <c r="A97" s="4"/>
      <c r="B97" s="4"/>
      <c r="C97" s="4"/>
      <c r="D97" s="4"/>
      <c r="E97" s="4"/>
      <c r="F97" s="4"/>
      <c r="G97" s="4"/>
      <c r="H97" s="4"/>
    </row>
    <row r="98" spans="1:8">
      <c r="A98" s="4"/>
      <c r="B98" s="4"/>
      <c r="C98" s="4"/>
      <c r="D98" s="4"/>
      <c r="E98" s="4"/>
      <c r="F98" s="4"/>
      <c r="G98" s="4"/>
      <c r="H98" s="4"/>
    </row>
    <row r="99" spans="1:8">
      <c r="A99" s="4"/>
      <c r="B99" s="4"/>
      <c r="C99" s="4"/>
      <c r="D99" s="4"/>
      <c r="E99" s="4"/>
      <c r="F99" s="4"/>
      <c r="G99" s="4"/>
      <c r="H99" s="4"/>
    </row>
    <row r="100" spans="1:8">
      <c r="A100" s="4"/>
      <c r="B100" s="4"/>
      <c r="C100" s="4"/>
      <c r="D100" s="4"/>
      <c r="E100" s="4"/>
      <c r="F100" s="4"/>
      <c r="G100" s="4"/>
      <c r="H100" s="4"/>
    </row>
  </sheetData>
  <mergeCells count="10">
    <mergeCell ref="A63:B63"/>
    <mergeCell ref="A58:B58"/>
    <mergeCell ref="A1:H1"/>
    <mergeCell ref="A33:H33"/>
    <mergeCell ref="A35:B35"/>
    <mergeCell ref="A53:B53"/>
    <mergeCell ref="A40:B40"/>
    <mergeCell ref="A14:B14"/>
    <mergeCell ref="A28:B28"/>
    <mergeCell ref="A45:B45"/>
  </mergeCells>
  <phoneticPr fontId="3" type="noConversion"/>
  <pageMargins left="0.7" right="0.7" top="0.75" bottom="0.75" header="0.3" footer="0.3"/>
  <pageSetup paperSize="9" orientation="landscape" r:id="rId1"/>
  <headerFooter alignWithMargins="0">
    <oddHeader>&amp;A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 codeName="Munka27"/>
  <dimension ref="A1:J115"/>
  <sheetViews>
    <sheetView topLeftCell="A60" workbookViewId="0">
      <selection sqref="A1:G78"/>
    </sheetView>
  </sheetViews>
  <sheetFormatPr defaultRowHeight="12.75"/>
  <cols>
    <col min="1" max="1" width="12.7109375" style="491" customWidth="1"/>
    <col min="2" max="2" width="39.5703125" customWidth="1"/>
    <col min="3" max="7" width="12.7109375" customWidth="1"/>
  </cols>
  <sheetData>
    <row r="1" spans="1:8" ht="35.25" customHeight="1" thickBot="1">
      <c r="A1" s="1441" t="s">
        <v>271</v>
      </c>
      <c r="B1" s="1442"/>
      <c r="C1" s="1442"/>
      <c r="D1" s="1442"/>
      <c r="E1" s="1442"/>
      <c r="F1" s="1442"/>
      <c r="G1" s="1443"/>
    </row>
    <row r="2" spans="1:8" ht="0.75" customHeight="1">
      <c r="A2" s="485"/>
      <c r="B2" s="39"/>
      <c r="C2" s="4"/>
      <c r="D2" s="4"/>
      <c r="E2" s="4"/>
      <c r="F2" s="4"/>
      <c r="G2" s="73"/>
    </row>
    <row r="3" spans="1:8" ht="0.75" customHeight="1">
      <c r="A3" s="486"/>
      <c r="B3" s="4"/>
      <c r="C3" s="4"/>
      <c r="D3" s="4"/>
      <c r="E3" s="4"/>
      <c r="F3" s="4"/>
      <c r="G3" s="73"/>
    </row>
    <row r="4" spans="1:8" ht="0.75" customHeight="1">
      <c r="A4" s="486"/>
      <c r="B4" s="4"/>
      <c r="C4" s="4"/>
      <c r="D4" s="4"/>
      <c r="E4" s="4"/>
      <c r="F4" s="4"/>
      <c r="G4" s="73"/>
      <c r="H4" t="s">
        <v>55</v>
      </c>
    </row>
    <row r="5" spans="1:8" ht="31.5" customHeight="1">
      <c r="A5" s="492" t="s">
        <v>319</v>
      </c>
      <c r="B5" s="116" t="s">
        <v>330</v>
      </c>
      <c r="C5" s="97" t="s">
        <v>60</v>
      </c>
      <c r="D5" s="97" t="s">
        <v>102</v>
      </c>
      <c r="E5" s="97" t="s">
        <v>103</v>
      </c>
      <c r="F5" s="97" t="s">
        <v>437</v>
      </c>
      <c r="G5" s="156" t="s">
        <v>56</v>
      </c>
    </row>
    <row r="6" spans="1:8" ht="12" customHeight="1">
      <c r="A6" s="943" t="s">
        <v>323</v>
      </c>
      <c r="B6" s="1067" t="s">
        <v>324</v>
      </c>
      <c r="C6" s="358"/>
      <c r="D6" s="358"/>
      <c r="E6" s="358"/>
      <c r="F6" s="358"/>
      <c r="G6" s="359"/>
    </row>
    <row r="7" spans="1:8" ht="12" customHeight="1">
      <c r="A7" s="487"/>
      <c r="B7" s="98" t="s">
        <v>519</v>
      </c>
      <c r="C7" s="358">
        <v>79218</v>
      </c>
      <c r="D7" s="358">
        <v>22103</v>
      </c>
      <c r="E7" s="358">
        <v>900</v>
      </c>
      <c r="F7" s="358"/>
      <c r="G7" s="1093">
        <f t="shared" ref="G7:G20" si="0">SUM(C7:F7)</f>
        <v>102221</v>
      </c>
    </row>
    <row r="8" spans="1:8" ht="12" customHeight="1">
      <c r="A8" s="487"/>
      <c r="B8" s="98" t="s">
        <v>495</v>
      </c>
      <c r="C8" s="358">
        <f>79218+131+420+60</f>
        <v>79829</v>
      </c>
      <c r="D8" s="358">
        <f>22103+35+215+16</f>
        <v>22369</v>
      </c>
      <c r="E8" s="358">
        <f>900-100</f>
        <v>800</v>
      </c>
      <c r="F8" s="358"/>
      <c r="G8" s="1093">
        <f t="shared" si="0"/>
        <v>102998</v>
      </c>
    </row>
    <row r="9" spans="1:8" ht="12" customHeight="1" thickBot="1">
      <c r="A9" s="515"/>
      <c r="B9" s="1071"/>
      <c r="C9" s="1014"/>
      <c r="D9" s="1014"/>
      <c r="E9" s="1014"/>
      <c r="F9" s="1014"/>
      <c r="G9" s="1094"/>
    </row>
    <row r="10" spans="1:8" ht="24" customHeight="1">
      <c r="A10" s="943" t="s">
        <v>327</v>
      </c>
      <c r="B10" s="1067" t="s">
        <v>520</v>
      </c>
      <c r="C10" s="358"/>
      <c r="D10" s="358"/>
      <c r="E10" s="358"/>
      <c r="F10" s="358"/>
      <c r="G10" s="1093"/>
    </row>
    <row r="11" spans="1:8" ht="12" customHeight="1">
      <c r="A11" s="487"/>
      <c r="B11" s="98" t="s">
        <v>519</v>
      </c>
      <c r="C11" s="358"/>
      <c r="D11" s="358">
        <v>233</v>
      </c>
      <c r="E11" s="358">
        <v>864</v>
      </c>
      <c r="F11" s="358"/>
      <c r="G11" s="1093">
        <f t="shared" si="0"/>
        <v>1097</v>
      </c>
    </row>
    <row r="12" spans="1:8" ht="12" customHeight="1">
      <c r="A12" s="487"/>
      <c r="B12" s="98" t="s">
        <v>495</v>
      </c>
      <c r="C12" s="358"/>
      <c r="D12" s="358">
        <v>233</v>
      </c>
      <c r="E12" s="358">
        <v>864</v>
      </c>
      <c r="F12" s="358"/>
      <c r="G12" s="1093">
        <f t="shared" si="0"/>
        <v>1097</v>
      </c>
    </row>
    <row r="13" spans="1:8" ht="12" customHeight="1" thickBot="1">
      <c r="A13" s="515"/>
      <c r="B13" s="1071"/>
      <c r="C13" s="1014"/>
      <c r="D13" s="1014"/>
      <c r="E13" s="1014"/>
      <c r="F13" s="1014"/>
      <c r="G13" s="1094"/>
    </row>
    <row r="14" spans="1:8" ht="12" customHeight="1">
      <c r="A14" s="943" t="s">
        <v>325</v>
      </c>
      <c r="B14" s="1067" t="s">
        <v>326</v>
      </c>
      <c r="C14" s="358"/>
      <c r="D14" s="358"/>
      <c r="E14" s="358"/>
      <c r="F14" s="358"/>
      <c r="G14" s="1093"/>
    </row>
    <row r="15" spans="1:8" ht="12" customHeight="1">
      <c r="A15" s="487"/>
      <c r="B15" s="98" t="s">
        <v>519</v>
      </c>
      <c r="C15" s="358">
        <v>1504</v>
      </c>
      <c r="D15" s="358">
        <v>424</v>
      </c>
      <c r="E15" s="358">
        <v>12374</v>
      </c>
      <c r="F15" s="358">
        <v>600</v>
      </c>
      <c r="G15" s="1093">
        <f t="shared" si="0"/>
        <v>14902</v>
      </c>
    </row>
    <row r="16" spans="1:8" ht="12" customHeight="1">
      <c r="A16" s="487"/>
      <c r="B16" s="98" t="s">
        <v>495</v>
      </c>
      <c r="C16" s="358">
        <v>1504</v>
      </c>
      <c r="D16" s="358">
        <v>424</v>
      </c>
      <c r="E16" s="358">
        <v>12374</v>
      </c>
      <c r="F16" s="358">
        <f>600+100</f>
        <v>700</v>
      </c>
      <c r="G16" s="1093">
        <f t="shared" si="0"/>
        <v>15002</v>
      </c>
    </row>
    <row r="17" spans="1:10" ht="12" customHeight="1" thickBot="1">
      <c r="A17" s="515"/>
      <c r="B17" s="1071"/>
      <c r="C17" s="1014"/>
      <c r="D17" s="1014"/>
      <c r="E17" s="1014"/>
      <c r="F17" s="1014"/>
      <c r="G17" s="1094"/>
    </row>
    <row r="18" spans="1:10" ht="12" customHeight="1">
      <c r="A18" s="943" t="s">
        <v>329</v>
      </c>
      <c r="B18" s="1067" t="s">
        <v>110</v>
      </c>
      <c r="C18" s="358"/>
      <c r="D18" s="358"/>
      <c r="E18" s="358"/>
      <c r="F18" s="358"/>
      <c r="G18" s="1093"/>
    </row>
    <row r="19" spans="1:10" ht="12" customHeight="1">
      <c r="A19" s="1001"/>
      <c r="B19" s="98" t="s">
        <v>519</v>
      </c>
      <c r="C19" s="1002"/>
      <c r="D19" s="1002"/>
      <c r="E19" s="1002">
        <v>20000</v>
      </c>
      <c r="F19" s="1002"/>
      <c r="G19" s="1093">
        <f t="shared" si="0"/>
        <v>20000</v>
      </c>
    </row>
    <row r="20" spans="1:10" ht="12" customHeight="1">
      <c r="A20" s="1001"/>
      <c r="B20" s="98" t="s">
        <v>495</v>
      </c>
      <c r="C20" s="360"/>
      <c r="D20" s="360"/>
      <c r="E20" s="360">
        <v>20000</v>
      </c>
      <c r="F20" s="360"/>
      <c r="G20" s="1093">
        <f t="shared" si="0"/>
        <v>20000</v>
      </c>
    </row>
    <row r="21" spans="1:10" ht="12" customHeight="1" thickBot="1">
      <c r="A21" s="1001"/>
      <c r="B21" s="98"/>
      <c r="C21" s="1002"/>
      <c r="D21" s="1002"/>
      <c r="E21" s="1002"/>
      <c r="F21" s="1002"/>
      <c r="G21" s="1094"/>
    </row>
    <row r="22" spans="1:10" ht="12" customHeight="1" thickBot="1">
      <c r="A22" s="1450" t="s">
        <v>106</v>
      </c>
      <c r="B22" s="1451"/>
      <c r="C22" s="1095"/>
      <c r="D22" s="1095"/>
      <c r="E22" s="1095"/>
      <c r="F22" s="1095"/>
      <c r="G22" s="1096"/>
      <c r="H22" s="351"/>
    </row>
    <row r="23" spans="1:10" ht="12" customHeight="1">
      <c r="A23" s="1088"/>
      <c r="B23" s="1089" t="s">
        <v>519</v>
      </c>
      <c r="C23" s="1032">
        <f t="shared" ref="C23:G24" si="1">C7+C11+C15+C19</f>
        <v>80722</v>
      </c>
      <c r="D23" s="1032">
        <f t="shared" si="1"/>
        <v>22760</v>
      </c>
      <c r="E23" s="1032">
        <f t="shared" si="1"/>
        <v>34138</v>
      </c>
      <c r="F23" s="1032">
        <f t="shared" si="1"/>
        <v>600</v>
      </c>
      <c r="G23" s="1090">
        <f t="shared" si="1"/>
        <v>138220</v>
      </c>
      <c r="H23" s="351"/>
    </row>
    <row r="24" spans="1:10" ht="12" customHeight="1">
      <c r="A24" s="1088"/>
      <c r="B24" s="1089" t="s">
        <v>495</v>
      </c>
      <c r="C24" s="1021">
        <f t="shared" si="1"/>
        <v>81333</v>
      </c>
      <c r="D24" s="1021">
        <f t="shared" si="1"/>
        <v>23026</v>
      </c>
      <c r="E24" s="1021">
        <f t="shared" si="1"/>
        <v>34038</v>
      </c>
      <c r="F24" s="1021">
        <f t="shared" si="1"/>
        <v>700</v>
      </c>
      <c r="G24" s="1022">
        <f t="shared" si="1"/>
        <v>139097</v>
      </c>
      <c r="H24" s="351"/>
    </row>
    <row r="25" spans="1:10" ht="12" customHeight="1" thickBot="1">
      <c r="A25" s="1091"/>
      <c r="B25" s="1092"/>
      <c r="C25" s="1025"/>
      <c r="D25" s="1025"/>
      <c r="E25" s="1025"/>
      <c r="F25" s="1025"/>
      <c r="G25" s="1026"/>
      <c r="H25" s="351"/>
    </row>
    <row r="26" spans="1:10" ht="12" customHeight="1">
      <c r="A26" s="488"/>
      <c r="B26" s="70"/>
      <c r="C26" s="324"/>
      <c r="D26" s="324"/>
      <c r="E26" s="324"/>
      <c r="F26" s="324"/>
      <c r="G26" s="340"/>
    </row>
    <row r="27" spans="1:10" ht="31.5" customHeight="1">
      <c r="A27" s="492" t="s">
        <v>319</v>
      </c>
      <c r="B27" s="116" t="s">
        <v>330</v>
      </c>
      <c r="C27" s="356" t="s">
        <v>107</v>
      </c>
      <c r="D27" s="356" t="s">
        <v>109</v>
      </c>
      <c r="E27" s="356" t="s">
        <v>393</v>
      </c>
      <c r="F27" s="356"/>
      <c r="G27" s="357"/>
    </row>
    <row r="28" spans="1:10" ht="12" customHeight="1">
      <c r="A28" s="1068" t="s">
        <v>389</v>
      </c>
      <c r="B28" s="1069" t="s">
        <v>391</v>
      </c>
      <c r="C28" s="402"/>
      <c r="D28" s="402"/>
      <c r="E28" s="402"/>
      <c r="F28" s="402"/>
      <c r="G28" s="414"/>
    </row>
    <row r="29" spans="1:10" ht="12" customHeight="1">
      <c r="A29" s="519"/>
      <c r="B29" s="98" t="s">
        <v>519</v>
      </c>
      <c r="C29" s="402"/>
      <c r="D29" s="402"/>
      <c r="E29" s="402">
        <f>G23-C33</f>
        <v>125308</v>
      </c>
      <c r="F29" s="402"/>
      <c r="G29" s="1101">
        <f t="shared" ref="G29:G34" si="2">SUM(C29:F29)</f>
        <v>125308</v>
      </c>
    </row>
    <row r="30" spans="1:10" ht="12" customHeight="1">
      <c r="A30" s="519"/>
      <c r="B30" s="98" t="s">
        <v>495</v>
      </c>
      <c r="C30" s="402"/>
      <c r="D30" s="402"/>
      <c r="E30" s="402">
        <f>G24-C34</f>
        <v>126185</v>
      </c>
      <c r="F30" s="402"/>
      <c r="G30" s="1101">
        <f t="shared" si="2"/>
        <v>126185</v>
      </c>
    </row>
    <row r="31" spans="1:10" ht="12" customHeight="1" thickBot="1">
      <c r="A31" s="1076"/>
      <c r="B31" s="1071"/>
      <c r="C31" s="1077"/>
      <c r="D31" s="1077"/>
      <c r="E31" s="1077">
        <f>G25-C35</f>
        <v>0</v>
      </c>
      <c r="F31" s="1077"/>
      <c r="G31" s="1102"/>
    </row>
    <row r="32" spans="1:10" ht="12" customHeight="1">
      <c r="A32" s="943" t="s">
        <v>329</v>
      </c>
      <c r="B32" s="1067" t="s">
        <v>110</v>
      </c>
      <c r="C32" s="358"/>
      <c r="D32" s="358"/>
      <c r="E32" s="358"/>
      <c r="F32" s="358"/>
      <c r="G32" s="1101"/>
      <c r="H32" s="324"/>
      <c r="I32" s="4"/>
      <c r="J32" s="4"/>
    </row>
    <row r="33" spans="1:10" ht="12" customHeight="1">
      <c r="A33" s="1001"/>
      <c r="B33" s="98" t="s">
        <v>519</v>
      </c>
      <c r="C33" s="1002">
        <v>12912</v>
      </c>
      <c r="D33" s="1002"/>
      <c r="E33" s="1002"/>
      <c r="F33" s="1002"/>
      <c r="G33" s="1101">
        <f t="shared" si="2"/>
        <v>12912</v>
      </c>
      <c r="H33" s="324"/>
      <c r="I33" s="4"/>
      <c r="J33" s="4"/>
    </row>
    <row r="34" spans="1:10" ht="12" customHeight="1">
      <c r="A34" s="1001"/>
      <c r="B34" s="98" t="s">
        <v>495</v>
      </c>
      <c r="C34" s="360">
        <v>12912</v>
      </c>
      <c r="D34" s="360"/>
      <c r="E34" s="360"/>
      <c r="F34" s="360"/>
      <c r="G34" s="1101">
        <f t="shared" si="2"/>
        <v>12912</v>
      </c>
      <c r="H34" s="324"/>
      <c r="I34" s="4"/>
      <c r="J34" s="4"/>
    </row>
    <row r="35" spans="1:10" ht="12" customHeight="1" thickBot="1">
      <c r="A35" s="1001"/>
      <c r="B35" s="98"/>
      <c r="C35" s="1002"/>
      <c r="D35" s="1002"/>
      <c r="E35" s="1002"/>
      <c r="F35" s="1002"/>
      <c r="G35" s="1102"/>
      <c r="H35" s="324"/>
      <c r="I35" s="4"/>
      <c r="J35" s="4"/>
    </row>
    <row r="36" spans="1:10" ht="12" customHeight="1" thickBot="1">
      <c r="A36" s="1450" t="s">
        <v>108</v>
      </c>
      <c r="B36" s="1451"/>
      <c r="C36" s="1095"/>
      <c r="D36" s="1095"/>
      <c r="E36" s="1095"/>
      <c r="F36" s="1095"/>
      <c r="G36" s="1075"/>
      <c r="H36" s="324"/>
      <c r="I36" s="4"/>
      <c r="J36" s="4"/>
    </row>
    <row r="37" spans="1:10" ht="12" customHeight="1">
      <c r="A37" s="1097"/>
      <c r="B37" s="1089" t="s">
        <v>519</v>
      </c>
      <c r="C37" s="1098">
        <f t="shared" ref="C37:G38" si="3">C29+C33</f>
        <v>12912</v>
      </c>
      <c r="D37" s="1098">
        <f t="shared" si="3"/>
        <v>0</v>
      </c>
      <c r="E37" s="1098">
        <f t="shared" si="3"/>
        <v>125308</v>
      </c>
      <c r="F37" s="1098">
        <f t="shared" si="3"/>
        <v>0</v>
      </c>
      <c r="G37" s="1099">
        <f t="shared" si="3"/>
        <v>138220</v>
      </c>
      <c r="H37" s="324"/>
      <c r="I37" s="4"/>
      <c r="J37" s="4"/>
    </row>
    <row r="38" spans="1:10" ht="12" customHeight="1">
      <c r="A38" s="1097"/>
      <c r="B38" s="1089" t="s">
        <v>495</v>
      </c>
      <c r="C38" s="1021">
        <f t="shared" si="3"/>
        <v>12912</v>
      </c>
      <c r="D38" s="1021">
        <f t="shared" si="3"/>
        <v>0</v>
      </c>
      <c r="E38" s="1021">
        <f t="shared" si="3"/>
        <v>126185</v>
      </c>
      <c r="F38" s="1021">
        <f t="shared" si="3"/>
        <v>0</v>
      </c>
      <c r="G38" s="1022">
        <f t="shared" si="3"/>
        <v>139097</v>
      </c>
      <c r="H38" s="324"/>
      <c r="I38" s="4"/>
      <c r="J38" s="4"/>
    </row>
    <row r="39" spans="1:10" ht="12" customHeight="1" thickBot="1">
      <c r="A39" s="1100"/>
      <c r="B39" s="1092"/>
      <c r="C39" s="1025"/>
      <c r="D39" s="1025"/>
      <c r="E39" s="1025"/>
      <c r="F39" s="1025"/>
      <c r="G39" s="1026"/>
      <c r="H39" s="324"/>
      <c r="I39" s="4"/>
      <c r="J39" s="4"/>
    </row>
    <row r="40" spans="1:10" ht="12" customHeight="1" thickBot="1">
      <c r="A40" s="489"/>
      <c r="B40" s="4"/>
      <c r="C40" s="4"/>
      <c r="D40" s="4"/>
      <c r="E40" s="4"/>
      <c r="F40" s="4"/>
      <c r="G40" s="4"/>
      <c r="H40" s="4"/>
      <c r="I40" s="4"/>
      <c r="J40" s="4"/>
    </row>
    <row r="41" spans="1:10" ht="35.25" customHeight="1" thickBot="1">
      <c r="A41" s="1441" t="s">
        <v>272</v>
      </c>
      <c r="B41" s="1442"/>
      <c r="C41" s="1442"/>
      <c r="D41" s="1442"/>
      <c r="E41" s="1442"/>
      <c r="F41" s="1442"/>
      <c r="G41" s="1443"/>
      <c r="H41" s="4"/>
      <c r="I41" s="4"/>
      <c r="J41" s="4"/>
    </row>
    <row r="42" spans="1:10" ht="21">
      <c r="A42" s="492" t="s">
        <v>319</v>
      </c>
      <c r="B42" s="116" t="s">
        <v>330</v>
      </c>
      <c r="C42" s="97" t="s">
        <v>60</v>
      </c>
      <c r="D42" s="97" t="s">
        <v>102</v>
      </c>
      <c r="E42" s="97" t="s">
        <v>103</v>
      </c>
      <c r="F42" s="97" t="s">
        <v>437</v>
      </c>
      <c r="G42" s="156" t="s">
        <v>56</v>
      </c>
      <c r="H42" s="4"/>
      <c r="I42" s="4"/>
      <c r="J42" s="4"/>
    </row>
    <row r="43" spans="1:10">
      <c r="A43" s="1444" t="s">
        <v>207</v>
      </c>
      <c r="B43" s="1445"/>
      <c r="C43" s="407"/>
      <c r="D43" s="407"/>
      <c r="E43" s="407"/>
      <c r="F43" s="407"/>
      <c r="G43" s="408"/>
      <c r="H43" s="4"/>
      <c r="I43" s="4"/>
      <c r="J43" s="4"/>
    </row>
    <row r="44" spans="1:10" ht="12" customHeight="1">
      <c r="A44" s="943" t="s">
        <v>323</v>
      </c>
      <c r="B44" s="1067" t="s">
        <v>324</v>
      </c>
      <c r="C44" s="358"/>
      <c r="D44" s="358"/>
      <c r="E44" s="358"/>
      <c r="F44" s="358"/>
      <c r="G44" s="359"/>
      <c r="H44" s="4"/>
      <c r="I44" s="4"/>
      <c r="J44" s="4"/>
    </row>
    <row r="45" spans="1:10" ht="12" customHeight="1">
      <c r="A45" s="487"/>
      <c r="B45" s="98" t="s">
        <v>519</v>
      </c>
      <c r="C45" s="358">
        <f>C7</f>
        <v>79218</v>
      </c>
      <c r="D45" s="358">
        <f>D7</f>
        <v>22103</v>
      </c>
      <c r="E45" s="358">
        <v>900</v>
      </c>
      <c r="F45" s="358"/>
      <c r="G45" s="359">
        <f t="shared" ref="G45:G58" si="4">SUM(C45:F45)</f>
        <v>102221</v>
      </c>
      <c r="H45" s="4"/>
      <c r="I45" s="4"/>
      <c r="J45" s="4"/>
    </row>
    <row r="46" spans="1:10" ht="12" customHeight="1">
      <c r="A46" s="487"/>
      <c r="B46" s="98" t="s">
        <v>495</v>
      </c>
      <c r="C46" s="358">
        <f>C8</f>
        <v>79829</v>
      </c>
      <c r="D46" s="358">
        <f>D8</f>
        <v>22369</v>
      </c>
      <c r="E46" s="358">
        <v>800</v>
      </c>
      <c r="F46" s="358"/>
      <c r="G46" s="359">
        <f t="shared" si="4"/>
        <v>102998</v>
      </c>
      <c r="H46" s="4"/>
      <c r="I46" s="4"/>
      <c r="J46" s="4"/>
    </row>
    <row r="47" spans="1:10" ht="12" customHeight="1" thickBot="1">
      <c r="A47" s="515"/>
      <c r="B47" s="1071"/>
      <c r="C47" s="1014"/>
      <c r="D47" s="1014"/>
      <c r="E47" s="1014"/>
      <c r="F47" s="1014"/>
      <c r="G47" s="1072"/>
      <c r="H47" s="4"/>
      <c r="I47" s="4"/>
      <c r="J47" s="4"/>
    </row>
    <row r="48" spans="1:10" ht="21" customHeight="1">
      <c r="A48" s="943" t="s">
        <v>327</v>
      </c>
      <c r="B48" s="1067" t="s">
        <v>518</v>
      </c>
      <c r="C48" s="358"/>
      <c r="D48" s="358"/>
      <c r="E48" s="358"/>
      <c r="F48" s="358"/>
      <c r="G48" s="359"/>
      <c r="H48" s="4"/>
      <c r="I48" s="4"/>
      <c r="J48" s="4"/>
    </row>
    <row r="49" spans="1:10" ht="12" customHeight="1">
      <c r="A49" s="487"/>
      <c r="B49" s="98" t="s">
        <v>519</v>
      </c>
      <c r="C49" s="358"/>
      <c r="D49" s="358">
        <f>D11</f>
        <v>233</v>
      </c>
      <c r="E49" s="358">
        <f>E11</f>
        <v>864</v>
      </c>
      <c r="F49" s="358"/>
      <c r="G49" s="359">
        <f t="shared" si="4"/>
        <v>1097</v>
      </c>
      <c r="H49" s="4"/>
      <c r="I49" s="4"/>
      <c r="J49" s="4"/>
    </row>
    <row r="50" spans="1:10" ht="12" customHeight="1">
      <c r="A50" s="482"/>
      <c r="B50" s="99" t="s">
        <v>495</v>
      </c>
      <c r="C50" s="360"/>
      <c r="D50" s="360">
        <f>D12</f>
        <v>233</v>
      </c>
      <c r="E50" s="360">
        <f>E12</f>
        <v>864</v>
      </c>
      <c r="F50" s="360"/>
      <c r="G50" s="1078">
        <f t="shared" si="4"/>
        <v>1097</v>
      </c>
      <c r="H50" s="4"/>
      <c r="I50" s="4"/>
      <c r="J50" s="4"/>
    </row>
    <row r="51" spans="1:10" ht="12" customHeight="1" thickBot="1">
      <c r="A51" s="1054"/>
      <c r="B51" s="1073"/>
      <c r="C51" s="1055"/>
      <c r="D51" s="1055"/>
      <c r="E51" s="1055"/>
      <c r="F51" s="1055"/>
      <c r="G51" s="1074"/>
      <c r="H51" s="4"/>
      <c r="I51" s="4"/>
      <c r="J51" s="4"/>
    </row>
    <row r="52" spans="1:10" ht="12" customHeight="1">
      <c r="A52" s="943" t="s">
        <v>325</v>
      </c>
      <c r="B52" s="1067" t="s">
        <v>326</v>
      </c>
      <c r="C52" s="358"/>
      <c r="D52" s="358"/>
      <c r="E52" s="358"/>
      <c r="F52" s="358"/>
      <c r="G52" s="359"/>
      <c r="H52" s="4"/>
      <c r="I52" s="4"/>
      <c r="J52" s="4"/>
    </row>
    <row r="53" spans="1:10" ht="12" customHeight="1">
      <c r="A53" s="487"/>
      <c r="B53" s="98" t="s">
        <v>519</v>
      </c>
      <c r="C53" s="358">
        <f t="shared" ref="C53:F54" si="5">C15</f>
        <v>1504</v>
      </c>
      <c r="D53" s="358">
        <f t="shared" si="5"/>
        <v>424</v>
      </c>
      <c r="E53" s="358">
        <f t="shared" si="5"/>
        <v>12374</v>
      </c>
      <c r="F53" s="358">
        <f t="shared" si="5"/>
        <v>600</v>
      </c>
      <c r="G53" s="359">
        <f t="shared" si="4"/>
        <v>14902</v>
      </c>
      <c r="H53" s="4"/>
      <c r="I53" s="4"/>
      <c r="J53" s="4"/>
    </row>
    <row r="54" spans="1:10" ht="12" customHeight="1">
      <c r="A54" s="487"/>
      <c r="B54" s="98" t="s">
        <v>495</v>
      </c>
      <c r="C54" s="358">
        <f t="shared" si="5"/>
        <v>1504</v>
      </c>
      <c r="D54" s="358">
        <f t="shared" si="5"/>
        <v>424</v>
      </c>
      <c r="E54" s="358">
        <f t="shared" si="5"/>
        <v>12374</v>
      </c>
      <c r="F54" s="358">
        <f t="shared" si="5"/>
        <v>700</v>
      </c>
      <c r="G54" s="359">
        <f t="shared" si="4"/>
        <v>15002</v>
      </c>
      <c r="H54" s="4"/>
      <c r="I54" s="4"/>
      <c r="J54" s="4"/>
    </row>
    <row r="55" spans="1:10" ht="12" customHeight="1" thickBot="1">
      <c r="A55" s="515"/>
      <c r="B55" s="1071"/>
      <c r="C55" s="1014"/>
      <c r="D55" s="1014"/>
      <c r="E55" s="1014"/>
      <c r="F55" s="1014"/>
      <c r="G55" s="1072"/>
      <c r="H55" s="4"/>
      <c r="I55" s="4"/>
      <c r="J55" s="4"/>
    </row>
    <row r="56" spans="1:10" ht="12" customHeight="1">
      <c r="A56" s="943" t="s">
        <v>329</v>
      </c>
      <c r="B56" s="1067" t="s">
        <v>110</v>
      </c>
      <c r="C56" s="358"/>
      <c r="D56" s="358"/>
      <c r="E56" s="358"/>
      <c r="F56" s="358"/>
      <c r="G56" s="359">
        <f t="shared" si="4"/>
        <v>0</v>
      </c>
      <c r="H56" s="4"/>
      <c r="I56" s="4"/>
      <c r="J56" s="4"/>
    </row>
    <row r="57" spans="1:10" ht="12" customHeight="1">
      <c r="A57" s="1001"/>
      <c r="B57" s="98" t="s">
        <v>519</v>
      </c>
      <c r="C57" s="360"/>
      <c r="D57" s="360"/>
      <c r="E57" s="360">
        <f>E19</f>
        <v>20000</v>
      </c>
      <c r="F57" s="360"/>
      <c r="G57" s="359">
        <f t="shared" si="4"/>
        <v>20000</v>
      </c>
      <c r="H57" s="4"/>
      <c r="I57" s="4"/>
      <c r="J57" s="4"/>
    </row>
    <row r="58" spans="1:10" ht="12" customHeight="1">
      <c r="A58" s="1001"/>
      <c r="B58" s="98" t="s">
        <v>495</v>
      </c>
      <c r="C58" s="360"/>
      <c r="D58" s="360"/>
      <c r="E58" s="360">
        <f>E20</f>
        <v>20000</v>
      </c>
      <c r="F58" s="360"/>
      <c r="G58" s="359">
        <f t="shared" si="4"/>
        <v>20000</v>
      </c>
      <c r="H58" s="4"/>
      <c r="I58" s="4"/>
      <c r="J58" s="4"/>
    </row>
    <row r="59" spans="1:10" ht="12" customHeight="1" thickBot="1">
      <c r="A59" s="1001"/>
      <c r="B59" s="98"/>
      <c r="C59" s="1002"/>
      <c r="D59" s="1002"/>
      <c r="E59" s="1002"/>
      <c r="F59" s="1002"/>
      <c r="G59" s="1072"/>
      <c r="H59" s="4"/>
      <c r="I59" s="4"/>
      <c r="J59" s="4"/>
    </row>
    <row r="60" spans="1:10" ht="12" customHeight="1">
      <c r="A60" s="1446" t="s">
        <v>106</v>
      </c>
      <c r="B60" s="1447"/>
      <c r="C60" s="1082"/>
      <c r="D60" s="1082"/>
      <c r="E60" s="1082"/>
      <c r="F60" s="1082"/>
      <c r="G60" s="1083"/>
      <c r="H60" s="4"/>
      <c r="I60" s="4"/>
      <c r="J60" s="4"/>
    </row>
    <row r="61" spans="1:10" ht="12" customHeight="1">
      <c r="A61" s="1080"/>
      <c r="B61" s="1081" t="s">
        <v>519</v>
      </c>
      <c r="C61" s="1021">
        <f t="shared" ref="C61:G62" si="6">C45+C49+C53+C57</f>
        <v>80722</v>
      </c>
      <c r="D61" s="1021">
        <f t="shared" si="6"/>
        <v>22760</v>
      </c>
      <c r="E61" s="1021">
        <f t="shared" si="6"/>
        <v>34138</v>
      </c>
      <c r="F61" s="1021">
        <f t="shared" si="6"/>
        <v>600</v>
      </c>
      <c r="G61" s="1022">
        <f t="shared" si="6"/>
        <v>138220</v>
      </c>
      <c r="H61" s="4"/>
      <c r="I61" s="4"/>
      <c r="J61" s="4"/>
    </row>
    <row r="62" spans="1:10" ht="12" customHeight="1">
      <c r="A62" s="1080"/>
      <c r="B62" s="1081" t="s">
        <v>495</v>
      </c>
      <c r="C62" s="1021">
        <f t="shared" si="6"/>
        <v>81333</v>
      </c>
      <c r="D62" s="1021">
        <f t="shared" si="6"/>
        <v>23026</v>
      </c>
      <c r="E62" s="1021">
        <f t="shared" si="6"/>
        <v>34038</v>
      </c>
      <c r="F62" s="1021">
        <f t="shared" si="6"/>
        <v>700</v>
      </c>
      <c r="G62" s="1022">
        <f t="shared" si="6"/>
        <v>139097</v>
      </c>
      <c r="H62" s="4"/>
      <c r="I62" s="4"/>
      <c r="J62" s="4"/>
    </row>
    <row r="63" spans="1:10" ht="12" customHeight="1" thickBot="1">
      <c r="A63" s="1084"/>
      <c r="B63" s="1085"/>
      <c r="C63" s="1025"/>
      <c r="D63" s="1025"/>
      <c r="E63" s="1025"/>
      <c r="F63" s="1025"/>
      <c r="G63" s="1026"/>
      <c r="H63" s="4"/>
      <c r="I63" s="4"/>
      <c r="J63" s="4"/>
    </row>
    <row r="64" spans="1:10" ht="7.5" customHeight="1">
      <c r="A64" s="488"/>
      <c r="B64" s="70"/>
      <c r="C64" s="324"/>
      <c r="D64" s="324"/>
      <c r="E64" s="324"/>
      <c r="F64" s="324"/>
      <c r="G64" s="340"/>
      <c r="H64" s="4"/>
      <c r="I64" s="4"/>
      <c r="J64" s="4"/>
    </row>
    <row r="65" spans="1:10" ht="31.5">
      <c r="A65" s="492" t="s">
        <v>319</v>
      </c>
      <c r="B65" s="116" t="s">
        <v>330</v>
      </c>
      <c r="C65" s="356" t="s">
        <v>107</v>
      </c>
      <c r="D65" s="356" t="s">
        <v>394</v>
      </c>
      <c r="E65" s="356"/>
      <c r="F65" s="356"/>
      <c r="G65" s="357"/>
      <c r="H65" s="4"/>
      <c r="I65" s="4"/>
      <c r="J65" s="4"/>
    </row>
    <row r="66" spans="1:10" ht="12" customHeight="1">
      <c r="A66" s="1444" t="s">
        <v>207</v>
      </c>
      <c r="B66" s="1445"/>
      <c r="C66" s="409"/>
      <c r="D66" s="409"/>
      <c r="E66" s="409"/>
      <c r="F66" s="409"/>
      <c r="G66" s="410"/>
      <c r="H66" s="4"/>
      <c r="I66" s="4"/>
      <c r="J66" s="4"/>
    </row>
    <row r="67" spans="1:10" ht="12" customHeight="1">
      <c r="A67" s="1070" t="s">
        <v>389</v>
      </c>
      <c r="B67" s="1069" t="s">
        <v>391</v>
      </c>
      <c r="C67" s="409"/>
      <c r="D67" s="402"/>
      <c r="E67" s="402"/>
      <c r="F67" s="402"/>
      <c r="G67" s="414"/>
      <c r="H67" s="4"/>
      <c r="I67" s="4"/>
      <c r="J67" s="4"/>
    </row>
    <row r="68" spans="1:10" ht="12" customHeight="1">
      <c r="A68" s="520"/>
      <c r="B68" s="98" t="s">
        <v>519</v>
      </c>
      <c r="C68" s="409"/>
      <c r="D68" s="402">
        <f>E29</f>
        <v>125308</v>
      </c>
      <c r="E68" s="402"/>
      <c r="F68" s="402"/>
      <c r="G68" s="1101">
        <f>SUM(D68:F68)</f>
        <v>125308</v>
      </c>
      <c r="H68" s="4"/>
      <c r="I68" s="4"/>
      <c r="J68" s="4"/>
    </row>
    <row r="69" spans="1:10" ht="12" customHeight="1">
      <c r="A69" s="520"/>
      <c r="B69" s="98" t="s">
        <v>495</v>
      </c>
      <c r="C69" s="409"/>
      <c r="D69" s="402">
        <f>E30</f>
        <v>126185</v>
      </c>
      <c r="E69" s="402"/>
      <c r="F69" s="402"/>
      <c r="G69" s="1101">
        <f>SUM(D69:F69)</f>
        <v>126185</v>
      </c>
      <c r="H69" s="4"/>
      <c r="I69" s="4"/>
      <c r="J69" s="4"/>
    </row>
    <row r="70" spans="1:10" ht="12" customHeight="1" thickBot="1">
      <c r="A70" s="1086"/>
      <c r="B70" s="1071"/>
      <c r="C70" s="1087"/>
      <c r="D70" s="1077"/>
      <c r="E70" s="1077"/>
      <c r="F70" s="1077"/>
      <c r="G70" s="1102"/>
      <c r="H70" s="4"/>
      <c r="I70" s="4"/>
      <c r="J70" s="4"/>
    </row>
    <row r="71" spans="1:10" ht="12" customHeight="1">
      <c r="A71" s="943" t="s">
        <v>329</v>
      </c>
      <c r="B71" s="1067" t="s">
        <v>110</v>
      </c>
      <c r="C71" s="358"/>
      <c r="D71" s="358"/>
      <c r="E71" s="358"/>
      <c r="F71" s="358"/>
      <c r="G71" s="1101"/>
      <c r="H71" s="4"/>
      <c r="I71" s="4"/>
      <c r="J71" s="4"/>
    </row>
    <row r="72" spans="1:10" ht="12" customHeight="1">
      <c r="A72" s="1001"/>
      <c r="B72" s="98" t="s">
        <v>519</v>
      </c>
      <c r="C72" s="360">
        <f>C33</f>
        <v>12912</v>
      </c>
      <c r="D72" s="360"/>
      <c r="E72" s="360"/>
      <c r="F72" s="360"/>
      <c r="G72" s="1101">
        <f>SUM(C72:F72)</f>
        <v>12912</v>
      </c>
      <c r="H72" s="4"/>
      <c r="I72" s="4"/>
      <c r="J72" s="4"/>
    </row>
    <row r="73" spans="1:10" ht="12" customHeight="1">
      <c r="A73" s="1001"/>
      <c r="B73" s="98" t="s">
        <v>495</v>
      </c>
      <c r="C73" s="360">
        <f>C34</f>
        <v>12912</v>
      </c>
      <c r="D73" s="360"/>
      <c r="E73" s="360"/>
      <c r="F73" s="360"/>
      <c r="G73" s="1101">
        <f>SUM(C73:F73)</f>
        <v>12912</v>
      </c>
      <c r="H73" s="4"/>
      <c r="I73" s="4"/>
      <c r="J73" s="4"/>
    </row>
    <row r="74" spans="1:10" ht="12" customHeight="1" thickBot="1">
      <c r="A74" s="1001"/>
      <c r="B74" s="98"/>
      <c r="C74" s="1002"/>
      <c r="D74" s="1002"/>
      <c r="E74" s="1002"/>
      <c r="F74" s="1002"/>
      <c r="G74" s="1102"/>
      <c r="H74" s="4"/>
      <c r="I74" s="4"/>
      <c r="J74" s="4"/>
    </row>
    <row r="75" spans="1:10" ht="12" customHeight="1">
      <c r="A75" s="1446" t="s">
        <v>108</v>
      </c>
      <c r="B75" s="1447"/>
      <c r="C75" s="1082"/>
      <c r="D75" s="1082"/>
      <c r="E75" s="1082"/>
      <c r="F75" s="1082"/>
      <c r="G75" s="1079"/>
      <c r="H75" s="4"/>
      <c r="I75" s="4"/>
      <c r="J75" s="4"/>
    </row>
    <row r="76" spans="1:10" ht="12" customHeight="1">
      <c r="A76" s="1103"/>
      <c r="B76" s="1081" t="s">
        <v>519</v>
      </c>
      <c r="C76" s="1058">
        <f t="shared" ref="C76:G77" si="7">C68+C72</f>
        <v>12912</v>
      </c>
      <c r="D76" s="1058">
        <f t="shared" si="7"/>
        <v>125308</v>
      </c>
      <c r="E76" s="1058">
        <f t="shared" si="7"/>
        <v>0</v>
      </c>
      <c r="F76" s="1058">
        <f t="shared" si="7"/>
        <v>0</v>
      </c>
      <c r="G76" s="1058">
        <f t="shared" si="7"/>
        <v>138220</v>
      </c>
      <c r="H76" s="4"/>
      <c r="I76" s="4"/>
      <c r="J76" s="4"/>
    </row>
    <row r="77" spans="1:10" ht="12" customHeight="1">
      <c r="A77" s="1104"/>
      <c r="B77" s="1081" t="s">
        <v>495</v>
      </c>
      <c r="C77" s="1058">
        <f t="shared" si="7"/>
        <v>12912</v>
      </c>
      <c r="D77" s="1058">
        <f t="shared" si="7"/>
        <v>126185</v>
      </c>
      <c r="E77" s="1058">
        <f t="shared" si="7"/>
        <v>0</v>
      </c>
      <c r="F77" s="1058">
        <f t="shared" si="7"/>
        <v>0</v>
      </c>
      <c r="G77" s="1058">
        <f t="shared" si="7"/>
        <v>139097</v>
      </c>
      <c r="H77" s="4"/>
      <c r="I77" s="4"/>
      <c r="J77" s="4"/>
    </row>
    <row r="78" spans="1:10" ht="12" customHeight="1">
      <c r="A78" s="1104"/>
      <c r="B78" s="1081"/>
      <c r="C78" s="1058"/>
      <c r="D78" s="1058"/>
      <c r="E78" s="1058"/>
      <c r="F78" s="1058"/>
      <c r="G78" s="1058"/>
      <c r="H78" s="4"/>
      <c r="I78" s="4"/>
      <c r="J78" s="4"/>
    </row>
    <row r="79" spans="1:10">
      <c r="A79" s="489"/>
      <c r="B79" s="61"/>
      <c r="C79" s="61"/>
      <c r="D79" s="61"/>
      <c r="E79" s="61"/>
      <c r="F79" s="61"/>
      <c r="G79" s="4"/>
      <c r="H79" s="4"/>
      <c r="I79" s="4"/>
      <c r="J79" s="4"/>
    </row>
    <row r="80" spans="1:10">
      <c r="A80" s="490"/>
      <c r="B80" s="68"/>
      <c r="C80" s="68"/>
      <c r="D80" s="68"/>
      <c r="E80" s="68"/>
      <c r="F80" s="68"/>
      <c r="G80" s="4"/>
      <c r="H80" s="4"/>
      <c r="I80" s="4"/>
      <c r="J80" s="4"/>
    </row>
    <row r="81" spans="1:10">
      <c r="A81" s="489"/>
      <c r="B81" s="61"/>
      <c r="C81" s="61"/>
      <c r="D81" s="61"/>
      <c r="E81" s="61"/>
      <c r="F81" s="61"/>
      <c r="G81" s="4"/>
      <c r="H81" s="4"/>
      <c r="I81" s="4"/>
      <c r="J81" s="4"/>
    </row>
    <row r="82" spans="1:10">
      <c r="A82" s="489"/>
      <c r="B82" s="61"/>
      <c r="C82" s="61"/>
      <c r="D82" s="61"/>
      <c r="E82" s="61"/>
      <c r="F82" s="61"/>
      <c r="G82" s="4"/>
      <c r="H82" s="4"/>
      <c r="I82" s="4"/>
      <c r="J82" s="4"/>
    </row>
    <row r="83" spans="1:10">
      <c r="A83" s="490"/>
      <c r="B83" s="69"/>
      <c r="C83" s="69"/>
      <c r="D83" s="69"/>
      <c r="E83" s="69"/>
      <c r="F83" s="69"/>
      <c r="G83" s="4"/>
      <c r="H83" s="4"/>
      <c r="I83" s="4"/>
      <c r="J83" s="4"/>
    </row>
    <row r="84" spans="1:10">
      <c r="A84" s="489"/>
      <c r="B84" s="4"/>
      <c r="C84" s="4"/>
      <c r="D84" s="4"/>
      <c r="E84" s="4"/>
      <c r="F84" s="4"/>
      <c r="G84" s="4"/>
      <c r="H84" s="4"/>
      <c r="I84" s="4"/>
      <c r="J84" s="4"/>
    </row>
    <row r="85" spans="1:10">
      <c r="A85" s="489"/>
      <c r="B85" s="4"/>
      <c r="C85" s="4"/>
      <c r="D85" s="4"/>
      <c r="E85" s="4"/>
      <c r="F85" s="4"/>
      <c r="G85" s="4"/>
      <c r="H85" s="4"/>
      <c r="I85" s="4"/>
      <c r="J85" s="4"/>
    </row>
    <row r="86" spans="1:10">
      <c r="A86" s="489"/>
      <c r="B86" s="4"/>
      <c r="C86" s="4"/>
      <c r="D86" s="4"/>
      <c r="E86" s="4"/>
      <c r="F86" s="4"/>
      <c r="G86" s="4"/>
      <c r="H86" s="4"/>
      <c r="I86" s="4"/>
      <c r="J86" s="4"/>
    </row>
    <row r="87" spans="1:10">
      <c r="A87" s="489"/>
      <c r="B87" s="4"/>
      <c r="C87" s="4"/>
      <c r="D87" s="4"/>
      <c r="E87" s="4"/>
      <c r="F87" s="4"/>
      <c r="G87" s="4"/>
      <c r="H87" s="4"/>
      <c r="I87" s="4"/>
      <c r="J87" s="4"/>
    </row>
    <row r="88" spans="1:10">
      <c r="A88" s="489"/>
      <c r="B88" s="4"/>
      <c r="C88" s="4"/>
      <c r="D88" s="4"/>
      <c r="E88" s="4"/>
      <c r="F88" s="4"/>
      <c r="G88" s="4"/>
      <c r="H88" s="4"/>
      <c r="I88" s="4"/>
      <c r="J88" s="4"/>
    </row>
    <row r="89" spans="1:10">
      <c r="A89" s="489"/>
      <c r="B89" s="4"/>
      <c r="C89" s="4"/>
      <c r="D89" s="4"/>
      <c r="E89" s="4"/>
      <c r="F89" s="4"/>
      <c r="G89" s="4"/>
      <c r="H89" s="4"/>
      <c r="I89" s="4"/>
      <c r="J89" s="4"/>
    </row>
    <row r="90" spans="1:10">
      <c r="A90" s="489"/>
      <c r="B90" s="4"/>
      <c r="C90" s="4"/>
      <c r="D90" s="4"/>
      <c r="E90" s="4"/>
      <c r="F90" s="4"/>
      <c r="G90" s="4"/>
      <c r="H90" s="4"/>
      <c r="I90" s="4"/>
      <c r="J90" s="4"/>
    </row>
    <row r="91" spans="1:10">
      <c r="A91" s="489"/>
      <c r="B91" s="4"/>
      <c r="C91" s="4"/>
      <c r="D91" s="4"/>
      <c r="E91" s="4"/>
      <c r="F91" s="4"/>
      <c r="G91" s="4"/>
      <c r="H91" s="4"/>
      <c r="I91" s="4"/>
      <c r="J91" s="4"/>
    </row>
    <row r="92" spans="1:10">
      <c r="A92" s="489"/>
      <c r="B92" s="4"/>
      <c r="C92" s="4"/>
      <c r="D92" s="4"/>
      <c r="E92" s="4"/>
      <c r="F92" s="4"/>
      <c r="G92" s="4"/>
      <c r="H92" s="4"/>
      <c r="I92" s="4"/>
      <c r="J92" s="4"/>
    </row>
    <row r="93" spans="1:10">
      <c r="A93" s="489"/>
      <c r="B93" s="4"/>
      <c r="C93" s="4"/>
      <c r="D93" s="4"/>
      <c r="E93" s="4"/>
      <c r="F93" s="4"/>
      <c r="G93" s="4"/>
      <c r="H93" s="4"/>
      <c r="I93" s="4"/>
      <c r="J93" s="4"/>
    </row>
    <row r="94" spans="1:10">
      <c r="A94" s="489"/>
      <c r="B94" s="4"/>
      <c r="C94" s="4"/>
      <c r="D94" s="4"/>
      <c r="E94" s="4"/>
      <c r="F94" s="4"/>
      <c r="G94" s="4"/>
      <c r="H94" s="4"/>
      <c r="I94" s="4"/>
      <c r="J94" s="4"/>
    </row>
    <row r="95" spans="1:10">
      <c r="A95" s="489"/>
      <c r="B95" s="4"/>
      <c r="C95" s="4"/>
      <c r="D95" s="4"/>
      <c r="E95" s="4"/>
      <c r="F95" s="4"/>
      <c r="G95" s="4"/>
      <c r="H95" s="4"/>
      <c r="I95" s="4"/>
      <c r="J95" s="4"/>
    </row>
    <row r="96" spans="1:10">
      <c r="A96" s="489"/>
      <c r="B96" s="4"/>
      <c r="C96" s="4"/>
      <c r="D96" s="4"/>
      <c r="E96" s="4"/>
      <c r="F96" s="4"/>
      <c r="G96" s="4"/>
      <c r="H96" s="4"/>
      <c r="I96" s="4"/>
      <c r="J96" s="4"/>
    </row>
    <row r="97" spans="1:10">
      <c r="A97" s="489"/>
      <c r="B97" s="4"/>
      <c r="C97" s="4"/>
      <c r="D97" s="4"/>
      <c r="E97" s="4"/>
      <c r="F97" s="4"/>
      <c r="G97" s="4"/>
      <c r="H97" s="4"/>
      <c r="I97" s="4"/>
      <c r="J97" s="4"/>
    </row>
    <row r="98" spans="1:10">
      <c r="A98" s="489"/>
      <c r="B98" s="4"/>
      <c r="C98" s="4"/>
      <c r="D98" s="4"/>
      <c r="E98" s="4"/>
      <c r="F98" s="4"/>
      <c r="G98" s="4"/>
      <c r="H98" s="4"/>
      <c r="I98" s="4"/>
      <c r="J98" s="4"/>
    </row>
    <row r="99" spans="1:10">
      <c r="A99" s="489"/>
      <c r="B99" s="4"/>
      <c r="C99" s="4"/>
      <c r="D99" s="4"/>
      <c r="E99" s="4"/>
      <c r="F99" s="4"/>
      <c r="G99" s="4"/>
      <c r="H99" s="4"/>
      <c r="I99" s="4"/>
      <c r="J99" s="4"/>
    </row>
    <row r="100" spans="1:10">
      <c r="A100" s="489"/>
      <c r="B100" s="4"/>
      <c r="C100" s="4"/>
      <c r="D100" s="4"/>
      <c r="E100" s="4"/>
      <c r="F100" s="4"/>
      <c r="G100" s="4"/>
      <c r="H100" s="4"/>
      <c r="I100" s="4"/>
      <c r="J100" s="4"/>
    </row>
    <row r="101" spans="1:10">
      <c r="A101" s="489"/>
      <c r="B101" s="4"/>
      <c r="C101" s="4"/>
      <c r="D101" s="4"/>
      <c r="E101" s="4"/>
      <c r="F101" s="4"/>
      <c r="G101" s="4"/>
      <c r="H101" s="4"/>
      <c r="I101" s="4"/>
      <c r="J101" s="4"/>
    </row>
    <row r="102" spans="1:10">
      <c r="A102" s="489"/>
      <c r="B102" s="4"/>
      <c r="C102" s="4"/>
      <c r="D102" s="4"/>
      <c r="E102" s="4"/>
      <c r="F102" s="4"/>
      <c r="G102" s="4"/>
      <c r="H102" s="4"/>
      <c r="I102" s="4"/>
      <c r="J102" s="4"/>
    </row>
    <row r="103" spans="1:10">
      <c r="A103" s="489"/>
      <c r="B103" s="4"/>
      <c r="C103" s="4"/>
      <c r="D103" s="4"/>
      <c r="E103" s="4"/>
      <c r="F103" s="4"/>
      <c r="G103" s="4"/>
      <c r="H103" s="4"/>
      <c r="I103" s="4"/>
      <c r="J103" s="4"/>
    </row>
    <row r="104" spans="1:10">
      <c r="A104" s="489"/>
      <c r="B104" s="4"/>
      <c r="C104" s="4"/>
      <c r="D104" s="4"/>
      <c r="E104" s="4"/>
      <c r="F104" s="4"/>
      <c r="G104" s="4"/>
      <c r="H104" s="4"/>
      <c r="I104" s="4"/>
      <c r="J104" s="4"/>
    </row>
    <row r="105" spans="1:10">
      <c r="A105" s="489"/>
      <c r="B105" s="4"/>
      <c r="C105" s="4"/>
      <c r="D105" s="4"/>
      <c r="E105" s="4"/>
      <c r="F105" s="4"/>
      <c r="G105" s="4"/>
      <c r="H105" s="4"/>
      <c r="I105" s="4"/>
      <c r="J105" s="4"/>
    </row>
    <row r="106" spans="1:10">
      <c r="A106" s="489"/>
      <c r="B106" s="4"/>
      <c r="C106" s="4"/>
      <c r="D106" s="4"/>
      <c r="E106" s="4"/>
      <c r="F106" s="4"/>
      <c r="G106" s="4"/>
      <c r="H106" s="4"/>
      <c r="I106" s="4"/>
      <c r="J106" s="4"/>
    </row>
    <row r="107" spans="1:10">
      <c r="A107" s="489"/>
      <c r="B107" s="4"/>
      <c r="C107" s="4"/>
      <c r="D107" s="4"/>
      <c r="E107" s="4"/>
      <c r="F107" s="4"/>
      <c r="G107" s="4"/>
      <c r="H107" s="4"/>
      <c r="I107" s="4"/>
      <c r="J107" s="4"/>
    </row>
    <row r="108" spans="1:10">
      <c r="A108" s="489"/>
      <c r="B108" s="4"/>
      <c r="C108" s="4"/>
      <c r="D108" s="4"/>
      <c r="E108" s="4"/>
      <c r="F108" s="4"/>
      <c r="G108" s="4"/>
      <c r="H108" s="4"/>
      <c r="I108" s="4"/>
      <c r="J108" s="4"/>
    </row>
    <row r="109" spans="1:10">
      <c r="A109" s="489"/>
      <c r="B109" s="4"/>
      <c r="C109" s="4"/>
      <c r="D109" s="4"/>
      <c r="E109" s="4"/>
      <c r="F109" s="4"/>
      <c r="G109" s="4"/>
      <c r="H109" s="4"/>
      <c r="I109" s="4"/>
      <c r="J109" s="4"/>
    </row>
    <row r="110" spans="1:10">
      <c r="A110" s="489"/>
      <c r="B110" s="4"/>
      <c r="C110" s="4"/>
      <c r="D110" s="4"/>
      <c r="E110" s="4"/>
      <c r="F110" s="4"/>
      <c r="G110" s="4"/>
      <c r="H110" s="4"/>
      <c r="I110" s="4"/>
      <c r="J110" s="4"/>
    </row>
    <row r="111" spans="1:10">
      <c r="A111" s="489"/>
      <c r="B111" s="4"/>
      <c r="C111" s="4"/>
      <c r="D111" s="4"/>
      <c r="E111" s="4"/>
      <c r="F111" s="4"/>
      <c r="G111" s="4"/>
      <c r="H111" s="4"/>
      <c r="I111" s="4"/>
      <c r="J111" s="4"/>
    </row>
    <row r="112" spans="1:10">
      <c r="A112" s="489"/>
      <c r="B112" s="4"/>
      <c r="C112" s="4"/>
      <c r="D112" s="4"/>
      <c r="E112" s="4"/>
      <c r="F112" s="4"/>
      <c r="G112" s="4"/>
      <c r="H112" s="4"/>
      <c r="I112" s="4"/>
      <c r="J112" s="4"/>
    </row>
    <row r="113" spans="1:10">
      <c r="A113" s="489"/>
      <c r="B113" s="4"/>
      <c r="C113" s="4"/>
      <c r="D113" s="4"/>
      <c r="E113" s="4"/>
      <c r="F113" s="4"/>
      <c r="G113" s="4"/>
      <c r="H113" s="4"/>
      <c r="I113" s="4"/>
      <c r="J113" s="4"/>
    </row>
    <row r="114" spans="1:10">
      <c r="A114" s="489"/>
      <c r="B114" s="4"/>
      <c r="C114" s="4"/>
      <c r="D114" s="4"/>
      <c r="E114" s="4"/>
      <c r="F114" s="4"/>
      <c r="G114" s="4"/>
      <c r="H114" s="4"/>
      <c r="I114" s="4"/>
      <c r="J114" s="4"/>
    </row>
    <row r="115" spans="1:10">
      <c r="A115" s="489"/>
      <c r="B115" s="4"/>
      <c r="C115" s="4"/>
      <c r="D115" s="4"/>
      <c r="E115" s="4"/>
      <c r="F115" s="4"/>
      <c r="G115" s="4"/>
      <c r="H115" s="4"/>
      <c r="I115" s="4"/>
      <c r="J115" s="4"/>
    </row>
  </sheetData>
  <mergeCells count="8">
    <mergeCell ref="A75:B75"/>
    <mergeCell ref="A1:G1"/>
    <mergeCell ref="A41:G41"/>
    <mergeCell ref="A43:B43"/>
    <mergeCell ref="A66:B66"/>
    <mergeCell ref="A22:B22"/>
    <mergeCell ref="A36:B36"/>
    <mergeCell ref="A60:B60"/>
  </mergeCells>
  <phoneticPr fontId="3" type="noConversion"/>
  <pageMargins left="0.7" right="0.7" top="0.75" bottom="0.75" header="0.3" footer="0.3"/>
  <pageSetup paperSize="9" orientation="landscape" r:id="rId1"/>
  <headerFooter alignWithMargins="0">
    <oddHeader>&amp;A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 codeName="Munka28"/>
  <dimension ref="A1:J107"/>
  <sheetViews>
    <sheetView topLeftCell="A49" workbookViewId="0">
      <selection sqref="A1:G70"/>
    </sheetView>
  </sheetViews>
  <sheetFormatPr defaultRowHeight="12.75"/>
  <cols>
    <col min="1" max="1" width="11.5703125" style="491" customWidth="1"/>
    <col min="2" max="2" width="35.28515625" customWidth="1"/>
    <col min="3" max="7" width="12.7109375" customWidth="1"/>
    <col min="9" max="9" width="9.5703125" bestFit="1" customWidth="1"/>
  </cols>
  <sheetData>
    <row r="1" spans="1:9" ht="31.5" customHeight="1" thickBot="1">
      <c r="A1" s="1441" t="s">
        <v>273</v>
      </c>
      <c r="B1" s="1442"/>
      <c r="C1" s="1442"/>
      <c r="D1" s="1442"/>
      <c r="E1" s="1442"/>
      <c r="F1" s="1442"/>
      <c r="G1" s="1443"/>
    </row>
    <row r="2" spans="1:9" ht="0.75" customHeight="1">
      <c r="A2" s="485"/>
      <c r="B2" s="39"/>
      <c r="C2" s="4"/>
      <c r="D2" s="4"/>
      <c r="E2" s="4"/>
      <c r="F2" s="4"/>
      <c r="G2" s="73"/>
    </row>
    <row r="3" spans="1:9" ht="0.75" customHeight="1">
      <c r="A3" s="486"/>
      <c r="B3" s="4"/>
      <c r="C3" s="4"/>
      <c r="D3" s="4"/>
      <c r="E3" s="4"/>
      <c r="F3" s="4"/>
      <c r="G3" s="73"/>
    </row>
    <row r="4" spans="1:9" ht="0.75" customHeight="1">
      <c r="A4" s="486"/>
      <c r="B4" s="4"/>
      <c r="C4" s="4"/>
      <c r="D4" s="4"/>
      <c r="E4" s="4"/>
      <c r="F4" s="4"/>
      <c r="G4" s="73"/>
    </row>
    <row r="5" spans="1:9" ht="38.25" customHeight="1">
      <c r="A5" s="492" t="s">
        <v>319</v>
      </c>
      <c r="B5" s="116" t="s">
        <v>330</v>
      </c>
      <c r="C5" s="97" t="s">
        <v>60</v>
      </c>
      <c r="D5" s="97" t="s">
        <v>102</v>
      </c>
      <c r="E5" s="97" t="s">
        <v>103</v>
      </c>
      <c r="F5" s="97" t="s">
        <v>522</v>
      </c>
      <c r="G5" s="156" t="s">
        <v>56</v>
      </c>
    </row>
    <row r="6" spans="1:9" ht="12" customHeight="1">
      <c r="A6" s="943" t="s">
        <v>332</v>
      </c>
      <c r="B6" s="1067" t="s">
        <v>111</v>
      </c>
      <c r="C6" s="358"/>
      <c r="D6" s="358"/>
      <c r="E6" s="358"/>
      <c r="F6" s="358"/>
      <c r="G6" s="359"/>
    </row>
    <row r="7" spans="1:9" ht="12" customHeight="1">
      <c r="A7" s="487"/>
      <c r="B7" s="98" t="s">
        <v>494</v>
      </c>
      <c r="C7" s="358">
        <v>12476</v>
      </c>
      <c r="D7" s="358">
        <v>3684</v>
      </c>
      <c r="E7" s="358">
        <v>13605</v>
      </c>
      <c r="F7" s="358">
        <v>0</v>
      </c>
      <c r="G7" s="1093">
        <f>SUM(C7:F7)</f>
        <v>29765</v>
      </c>
    </row>
    <row r="8" spans="1:9" ht="12" customHeight="1">
      <c r="A8" s="487"/>
      <c r="B8" s="98" t="s">
        <v>495</v>
      </c>
      <c r="C8" s="358">
        <f>12476+86+323+64</f>
        <v>12949</v>
      </c>
      <c r="D8" s="358">
        <f>3684+23+165+17</f>
        <v>3889</v>
      </c>
      <c r="E8" s="358">
        <f>13605-300+968</f>
        <v>14273</v>
      </c>
      <c r="F8" s="358">
        <v>300</v>
      </c>
      <c r="G8" s="1093">
        <f>SUM(C8:F8)</f>
        <v>31411</v>
      </c>
    </row>
    <row r="9" spans="1:9" ht="12" customHeight="1" thickBot="1">
      <c r="A9" s="515"/>
      <c r="B9" s="1071"/>
      <c r="C9" s="1014"/>
      <c r="D9" s="1014"/>
      <c r="E9" s="1014"/>
      <c r="F9" s="1014"/>
      <c r="G9" s="1094"/>
    </row>
    <row r="10" spans="1:9" ht="12" customHeight="1">
      <c r="A10" s="943" t="s">
        <v>331</v>
      </c>
      <c r="B10" s="1067" t="s">
        <v>4</v>
      </c>
      <c r="C10" s="358"/>
      <c r="D10" s="358"/>
      <c r="E10" s="358"/>
      <c r="F10" s="358"/>
      <c r="G10" s="1093"/>
    </row>
    <row r="11" spans="1:9" ht="12" customHeight="1">
      <c r="A11" s="1001"/>
      <c r="B11" s="1065" t="s">
        <v>494</v>
      </c>
      <c r="C11" s="1002">
        <v>4952</v>
      </c>
      <c r="D11" s="1002">
        <v>1361</v>
      </c>
      <c r="E11" s="1002">
        <v>1454</v>
      </c>
      <c r="F11" s="1002"/>
      <c r="G11" s="1093">
        <f>SUM(C11:F11)</f>
        <v>7767</v>
      </c>
    </row>
    <row r="12" spans="1:9" ht="12" customHeight="1">
      <c r="A12" s="1105"/>
      <c r="B12" s="196" t="s">
        <v>495</v>
      </c>
      <c r="C12" s="360">
        <f>4952+24+111+12</f>
        <v>5099</v>
      </c>
      <c r="D12" s="360">
        <f>1361+7+57+4</f>
        <v>1429</v>
      </c>
      <c r="E12" s="360">
        <f>1454+246</f>
        <v>1700</v>
      </c>
      <c r="F12" s="360"/>
      <c r="G12" s="1093">
        <f>SUM(C12:F12)</f>
        <v>8228</v>
      </c>
    </row>
    <row r="13" spans="1:9" ht="12" customHeight="1" thickBot="1">
      <c r="A13" s="1001"/>
      <c r="B13" s="1065"/>
      <c r="C13" s="1002"/>
      <c r="D13" s="1002"/>
      <c r="E13" s="1002"/>
      <c r="F13" s="1002"/>
      <c r="G13" s="1094"/>
    </row>
    <row r="14" spans="1:9" ht="12" customHeight="1">
      <c r="A14" s="1452" t="s">
        <v>106</v>
      </c>
      <c r="B14" s="1453"/>
      <c r="C14" s="1082"/>
      <c r="D14" s="1082"/>
      <c r="E14" s="1082"/>
      <c r="F14" s="1082"/>
      <c r="G14" s="1110"/>
      <c r="I14" s="107"/>
    </row>
    <row r="15" spans="1:9" ht="12" customHeight="1">
      <c r="A15" s="1080"/>
      <c r="B15" s="1081" t="s">
        <v>494</v>
      </c>
      <c r="C15" s="1021">
        <f t="shared" ref="C15:G16" si="0">C7+C11</f>
        <v>17428</v>
      </c>
      <c r="D15" s="1021">
        <f t="shared" si="0"/>
        <v>5045</v>
      </c>
      <c r="E15" s="1021">
        <f t="shared" si="0"/>
        <v>15059</v>
      </c>
      <c r="F15" s="1021">
        <f t="shared" si="0"/>
        <v>0</v>
      </c>
      <c r="G15" s="1022">
        <f t="shared" si="0"/>
        <v>37532</v>
      </c>
      <c r="I15" s="107"/>
    </row>
    <row r="16" spans="1:9" ht="12" customHeight="1">
      <c r="A16" s="1080"/>
      <c r="B16" s="1081" t="s">
        <v>495</v>
      </c>
      <c r="C16" s="1021">
        <f t="shared" si="0"/>
        <v>18048</v>
      </c>
      <c r="D16" s="1021">
        <f t="shared" si="0"/>
        <v>5318</v>
      </c>
      <c r="E16" s="1021">
        <f t="shared" si="0"/>
        <v>15973</v>
      </c>
      <c r="F16" s="1021">
        <f t="shared" si="0"/>
        <v>300</v>
      </c>
      <c r="G16" s="1022">
        <f t="shared" si="0"/>
        <v>39639</v>
      </c>
      <c r="I16" s="107"/>
    </row>
    <row r="17" spans="1:10" ht="12" customHeight="1" thickBot="1">
      <c r="A17" s="1084"/>
      <c r="B17" s="1085"/>
      <c r="C17" s="1025"/>
      <c r="D17" s="1025"/>
      <c r="E17" s="1025"/>
      <c r="F17" s="1025"/>
      <c r="G17" s="1026"/>
      <c r="I17" s="107"/>
    </row>
    <row r="18" spans="1:10" ht="10.5" customHeight="1">
      <c r="A18" s="488"/>
      <c r="B18" s="70"/>
      <c r="C18" s="361"/>
      <c r="D18" s="361"/>
      <c r="E18" s="361"/>
      <c r="F18" s="361"/>
      <c r="G18" s="362"/>
    </row>
    <row r="19" spans="1:10" ht="31.5" customHeight="1">
      <c r="A19" s="492" t="s">
        <v>319</v>
      </c>
      <c r="B19" s="116" t="s">
        <v>330</v>
      </c>
      <c r="C19" s="356" t="s">
        <v>107</v>
      </c>
      <c r="D19" s="356" t="s">
        <v>393</v>
      </c>
      <c r="E19" s="363"/>
      <c r="F19" s="363"/>
      <c r="G19" s="364"/>
    </row>
    <row r="20" spans="1:10" ht="12" customHeight="1">
      <c r="A20" s="1068" t="s">
        <v>389</v>
      </c>
      <c r="B20" s="1069" t="s">
        <v>391</v>
      </c>
      <c r="C20" s="521"/>
      <c r="D20" s="402"/>
      <c r="E20" s="521"/>
      <c r="F20" s="521"/>
      <c r="G20" s="414"/>
    </row>
    <row r="21" spans="1:10" ht="12" customHeight="1">
      <c r="A21" s="519"/>
      <c r="B21" s="98" t="s">
        <v>494</v>
      </c>
      <c r="C21" s="521"/>
      <c r="D21" s="402">
        <f>G15-C25-C29</f>
        <v>30778</v>
      </c>
      <c r="E21" s="521"/>
      <c r="F21" s="521"/>
      <c r="G21" s="1101">
        <f>SUM(D21:F21)</f>
        <v>30778</v>
      </c>
    </row>
    <row r="22" spans="1:10" ht="12" customHeight="1">
      <c r="A22" s="519"/>
      <c r="B22" s="98" t="s">
        <v>495</v>
      </c>
      <c r="C22" s="521"/>
      <c r="D22" s="402">
        <f>G16-C25-C29</f>
        <v>32885</v>
      </c>
      <c r="E22" s="521"/>
      <c r="F22" s="521"/>
      <c r="G22" s="1101">
        <f>SUM(D22:F22)</f>
        <v>32885</v>
      </c>
    </row>
    <row r="23" spans="1:10" ht="12" customHeight="1" thickBot="1">
      <c r="A23" s="1076"/>
      <c r="B23" s="1071"/>
      <c r="C23" s="1106"/>
      <c r="D23" s="1077"/>
      <c r="E23" s="1106"/>
      <c r="F23" s="1106"/>
      <c r="G23" s="1102"/>
    </row>
    <row r="24" spans="1:10" ht="12" customHeight="1">
      <c r="A24" s="943" t="s">
        <v>332</v>
      </c>
      <c r="B24" s="1067" t="s">
        <v>111</v>
      </c>
      <c r="C24" s="358"/>
      <c r="D24" s="358"/>
      <c r="E24" s="358"/>
      <c r="F24" s="358"/>
      <c r="G24" s="1101"/>
    </row>
    <row r="25" spans="1:10" ht="12" customHeight="1">
      <c r="A25" s="487"/>
      <c r="B25" s="98" t="s">
        <v>494</v>
      </c>
      <c r="C25" s="358">
        <v>6500</v>
      </c>
      <c r="D25" s="358"/>
      <c r="E25" s="358"/>
      <c r="F25" s="358"/>
      <c r="G25" s="1101">
        <f>SUM(C25:F25)</f>
        <v>6500</v>
      </c>
    </row>
    <row r="26" spans="1:10" ht="12" customHeight="1">
      <c r="A26" s="487"/>
      <c r="B26" s="98" t="s">
        <v>495</v>
      </c>
      <c r="C26" s="358">
        <v>6500</v>
      </c>
      <c r="D26" s="358"/>
      <c r="E26" s="358"/>
      <c r="F26" s="358"/>
      <c r="G26" s="1101">
        <f>SUM(C26:F26)</f>
        <v>6500</v>
      </c>
    </row>
    <row r="27" spans="1:10" ht="12" customHeight="1" thickBot="1">
      <c r="A27" s="515"/>
      <c r="B27" s="1071"/>
      <c r="C27" s="1014"/>
      <c r="D27" s="1014"/>
      <c r="E27" s="1014"/>
      <c r="F27" s="1014"/>
      <c r="G27" s="1102"/>
    </row>
    <row r="28" spans="1:10" ht="12" customHeight="1">
      <c r="A28" s="943" t="s">
        <v>331</v>
      </c>
      <c r="B28" s="1067" t="s">
        <v>4</v>
      </c>
      <c r="C28" s="358"/>
      <c r="D28" s="358"/>
      <c r="E28" s="358"/>
      <c r="F28" s="358"/>
      <c r="G28" s="1101"/>
    </row>
    <row r="29" spans="1:10" ht="12" customHeight="1">
      <c r="A29" s="1001"/>
      <c r="B29" s="1065" t="s">
        <v>494</v>
      </c>
      <c r="C29" s="1002">
        <v>254</v>
      </c>
      <c r="D29" s="1002"/>
      <c r="E29" s="1002"/>
      <c r="F29" s="1002"/>
      <c r="G29" s="1101">
        <f>SUM(C29:F29)</f>
        <v>254</v>
      </c>
    </row>
    <row r="30" spans="1:10" ht="12" customHeight="1">
      <c r="A30" s="1105"/>
      <c r="B30" s="196" t="s">
        <v>495</v>
      </c>
      <c r="C30" s="360">
        <v>254</v>
      </c>
      <c r="D30" s="360"/>
      <c r="E30" s="360"/>
      <c r="F30" s="360"/>
      <c r="G30" s="1101">
        <f>SUM(C30:F30)</f>
        <v>254</v>
      </c>
    </row>
    <row r="31" spans="1:10" ht="12" customHeight="1" thickBot="1">
      <c r="A31" s="1001"/>
      <c r="B31" s="98"/>
      <c r="C31" s="1002"/>
      <c r="D31" s="1002"/>
      <c r="E31" s="1002"/>
      <c r="F31" s="1002"/>
      <c r="G31" s="1102"/>
    </row>
    <row r="32" spans="1:10" ht="12" customHeight="1">
      <c r="A32" s="1452" t="s">
        <v>108</v>
      </c>
      <c r="B32" s="1453"/>
      <c r="C32" s="1082"/>
      <c r="D32" s="1082"/>
      <c r="E32" s="1082"/>
      <c r="F32" s="1082"/>
      <c r="G32" s="1107"/>
      <c r="H32" s="4"/>
      <c r="I32" s="182"/>
      <c r="J32" s="4"/>
    </row>
    <row r="33" spans="1:10" ht="12" customHeight="1">
      <c r="A33" s="1080"/>
      <c r="B33" s="1081" t="s">
        <v>494</v>
      </c>
      <c r="C33" s="1021">
        <f t="shared" ref="C33:G34" si="1">C21+C25+C29</f>
        <v>6754</v>
      </c>
      <c r="D33" s="1021">
        <f t="shared" si="1"/>
        <v>30778</v>
      </c>
      <c r="E33" s="1021">
        <f t="shared" si="1"/>
        <v>0</v>
      </c>
      <c r="F33" s="1021">
        <f t="shared" si="1"/>
        <v>0</v>
      </c>
      <c r="G33" s="1022">
        <f t="shared" si="1"/>
        <v>37532</v>
      </c>
      <c r="H33" s="4"/>
      <c r="I33" s="182"/>
      <c r="J33" s="4"/>
    </row>
    <row r="34" spans="1:10" ht="12" customHeight="1">
      <c r="A34" s="1080"/>
      <c r="B34" s="1081" t="s">
        <v>495</v>
      </c>
      <c r="C34" s="1021">
        <f t="shared" si="1"/>
        <v>6754</v>
      </c>
      <c r="D34" s="1021">
        <f t="shared" si="1"/>
        <v>32885</v>
      </c>
      <c r="E34" s="1021">
        <f t="shared" si="1"/>
        <v>0</v>
      </c>
      <c r="F34" s="1021">
        <f t="shared" si="1"/>
        <v>0</v>
      </c>
      <c r="G34" s="1022">
        <f t="shared" si="1"/>
        <v>39639</v>
      </c>
      <c r="H34" s="4"/>
      <c r="I34" s="182"/>
      <c r="J34" s="4"/>
    </row>
    <row r="35" spans="1:10" ht="12" customHeight="1" thickBot="1">
      <c r="A35" s="1109"/>
      <c r="B35" s="1085"/>
      <c r="C35" s="1025"/>
      <c r="D35" s="1025"/>
      <c r="E35" s="1025"/>
      <c r="F35" s="1025"/>
      <c r="G35" s="1026"/>
      <c r="H35" s="4"/>
      <c r="I35" s="4"/>
      <c r="J35" s="4"/>
    </row>
    <row r="36" spans="1:10" ht="7.5" customHeight="1" thickBot="1">
      <c r="A36" s="489"/>
      <c r="B36" s="4"/>
      <c r="C36" s="4"/>
      <c r="D36" s="4"/>
      <c r="E36" s="4"/>
      <c r="F36" s="4"/>
      <c r="G36" s="4"/>
      <c r="H36" s="4"/>
      <c r="I36" s="4"/>
      <c r="J36" s="4"/>
    </row>
    <row r="37" spans="1:10" ht="41.25" customHeight="1" thickBot="1">
      <c r="A37" s="1441" t="s">
        <v>274</v>
      </c>
      <c r="B37" s="1442"/>
      <c r="C37" s="1442"/>
      <c r="D37" s="1442"/>
      <c r="E37" s="1442"/>
      <c r="F37" s="1442"/>
      <c r="G37" s="1443"/>
      <c r="H37" s="4"/>
      <c r="I37" s="4"/>
      <c r="J37" s="4"/>
    </row>
    <row r="38" spans="1:10" ht="31.5">
      <c r="A38" s="492" t="s">
        <v>319</v>
      </c>
      <c r="B38" s="116" t="s">
        <v>330</v>
      </c>
      <c r="C38" s="97" t="s">
        <v>60</v>
      </c>
      <c r="D38" s="97" t="s">
        <v>102</v>
      </c>
      <c r="E38" s="97" t="s">
        <v>103</v>
      </c>
      <c r="F38" s="97" t="s">
        <v>522</v>
      </c>
      <c r="G38" s="156" t="s">
        <v>56</v>
      </c>
      <c r="H38" s="4"/>
      <c r="I38" s="4"/>
      <c r="J38" s="4"/>
    </row>
    <row r="39" spans="1:10" ht="12" customHeight="1">
      <c r="A39" s="1444" t="s">
        <v>206</v>
      </c>
      <c r="B39" s="1445"/>
      <c r="C39" s="407"/>
      <c r="D39" s="407"/>
      <c r="E39" s="407"/>
      <c r="F39" s="407"/>
      <c r="G39" s="408"/>
      <c r="H39" s="4"/>
      <c r="I39" s="4"/>
      <c r="J39" s="4"/>
    </row>
    <row r="40" spans="1:10" ht="12" customHeight="1">
      <c r="A40" s="943" t="s">
        <v>332</v>
      </c>
      <c r="B40" s="1067" t="s">
        <v>111</v>
      </c>
      <c r="C40" s="358"/>
      <c r="D40" s="358"/>
      <c r="E40" s="358"/>
      <c r="F40" s="358"/>
      <c r="G40" s="359"/>
      <c r="H40" s="4"/>
      <c r="I40" s="4"/>
      <c r="J40" s="4"/>
    </row>
    <row r="41" spans="1:10" ht="12" customHeight="1">
      <c r="A41" s="487"/>
      <c r="B41" s="98" t="s">
        <v>494</v>
      </c>
      <c r="C41" s="358">
        <f t="shared" ref="C41:E42" si="2">C7</f>
        <v>12476</v>
      </c>
      <c r="D41" s="358">
        <f t="shared" si="2"/>
        <v>3684</v>
      </c>
      <c r="E41" s="358">
        <f t="shared" si="2"/>
        <v>13605</v>
      </c>
      <c r="F41" s="358">
        <v>0</v>
      </c>
      <c r="G41" s="1093">
        <f t="shared" ref="G41:G46" si="3">SUM(C41:F41)</f>
        <v>29765</v>
      </c>
      <c r="H41" s="4"/>
      <c r="I41" s="4"/>
      <c r="J41" s="4"/>
    </row>
    <row r="42" spans="1:10" ht="12" customHeight="1">
      <c r="A42" s="487"/>
      <c r="B42" s="98" t="s">
        <v>495</v>
      </c>
      <c r="C42" s="358">
        <f t="shared" si="2"/>
        <v>12949</v>
      </c>
      <c r="D42" s="358">
        <f t="shared" si="2"/>
        <v>3889</v>
      </c>
      <c r="E42" s="358">
        <f t="shared" si="2"/>
        <v>14273</v>
      </c>
      <c r="F42" s="358">
        <v>300</v>
      </c>
      <c r="G42" s="1093">
        <f t="shared" si="3"/>
        <v>31411</v>
      </c>
      <c r="H42" s="4"/>
      <c r="I42" s="4"/>
      <c r="J42" s="4"/>
    </row>
    <row r="43" spans="1:10" ht="12" customHeight="1" thickBot="1">
      <c r="A43" s="515"/>
      <c r="B43" s="1071"/>
      <c r="C43" s="1014"/>
      <c r="D43" s="1014"/>
      <c r="E43" s="1014"/>
      <c r="F43" s="1014"/>
      <c r="G43" s="1094"/>
      <c r="H43" s="4"/>
      <c r="I43" s="4"/>
      <c r="J43" s="4"/>
    </row>
    <row r="44" spans="1:10" ht="12" customHeight="1">
      <c r="A44" s="943" t="s">
        <v>331</v>
      </c>
      <c r="B44" s="1067" t="s">
        <v>4</v>
      </c>
      <c r="C44" s="358"/>
      <c r="D44" s="358"/>
      <c r="E44" s="358"/>
      <c r="F44" s="358"/>
      <c r="G44" s="1093"/>
      <c r="H44" s="4"/>
      <c r="I44" s="4"/>
      <c r="J44" s="4"/>
    </row>
    <row r="45" spans="1:10" ht="12" customHeight="1">
      <c r="A45" s="1001"/>
      <c r="B45" s="1065" t="s">
        <v>494</v>
      </c>
      <c r="C45" s="1002">
        <f t="shared" ref="C45:E46" si="4">C11</f>
        <v>4952</v>
      </c>
      <c r="D45" s="1002">
        <f t="shared" si="4"/>
        <v>1361</v>
      </c>
      <c r="E45" s="1002">
        <f t="shared" si="4"/>
        <v>1454</v>
      </c>
      <c r="F45" s="1002"/>
      <c r="G45" s="1093">
        <f t="shared" si="3"/>
        <v>7767</v>
      </c>
      <c r="H45" s="4"/>
      <c r="I45" s="4"/>
      <c r="J45" s="4"/>
    </row>
    <row r="46" spans="1:10" ht="12" customHeight="1">
      <c r="A46" s="1105"/>
      <c r="B46" s="196" t="s">
        <v>495</v>
      </c>
      <c r="C46" s="360">
        <f t="shared" si="4"/>
        <v>5099</v>
      </c>
      <c r="D46" s="360">
        <f t="shared" si="4"/>
        <v>1429</v>
      </c>
      <c r="E46" s="360">
        <f t="shared" si="4"/>
        <v>1700</v>
      </c>
      <c r="F46" s="360"/>
      <c r="G46" s="1093">
        <f t="shared" si="3"/>
        <v>8228</v>
      </c>
      <c r="H46" s="4"/>
      <c r="I46" s="4"/>
      <c r="J46" s="4"/>
    </row>
    <row r="47" spans="1:10" ht="12" customHeight="1" thickBot="1">
      <c r="A47" s="1001"/>
      <c r="B47" s="98"/>
      <c r="C47" s="1002"/>
      <c r="D47" s="1002"/>
      <c r="E47" s="1002"/>
      <c r="F47" s="1002"/>
      <c r="G47" s="1094"/>
      <c r="H47" s="4"/>
      <c r="I47" s="4"/>
      <c r="J47" s="4"/>
    </row>
    <row r="48" spans="1:10" ht="12" customHeight="1">
      <c r="A48" s="1452" t="s">
        <v>106</v>
      </c>
      <c r="B48" s="1453"/>
      <c r="C48" s="1082"/>
      <c r="D48" s="1082"/>
      <c r="E48" s="1082"/>
      <c r="F48" s="1082"/>
      <c r="G48" s="1110"/>
      <c r="H48" s="4"/>
      <c r="I48" s="4"/>
      <c r="J48" s="4"/>
    </row>
    <row r="49" spans="1:10" ht="12" customHeight="1">
      <c r="A49" s="1080"/>
      <c r="B49" s="1081" t="s">
        <v>494</v>
      </c>
      <c r="C49" s="1021">
        <f t="shared" ref="C49:G50" si="5">C41+C45</f>
        <v>17428</v>
      </c>
      <c r="D49" s="1021">
        <f t="shared" si="5"/>
        <v>5045</v>
      </c>
      <c r="E49" s="1021">
        <f t="shared" si="5"/>
        <v>15059</v>
      </c>
      <c r="F49" s="1021">
        <f t="shared" si="5"/>
        <v>0</v>
      </c>
      <c r="G49" s="1022">
        <f t="shared" si="5"/>
        <v>37532</v>
      </c>
      <c r="H49" s="4"/>
      <c r="I49" s="4"/>
      <c r="J49" s="4"/>
    </row>
    <row r="50" spans="1:10" ht="12" customHeight="1">
      <c r="A50" s="1080"/>
      <c r="B50" s="1081" t="s">
        <v>495</v>
      </c>
      <c r="C50" s="1021">
        <f t="shared" si="5"/>
        <v>18048</v>
      </c>
      <c r="D50" s="1021">
        <f t="shared" si="5"/>
        <v>5318</v>
      </c>
      <c r="E50" s="1021">
        <f t="shared" si="5"/>
        <v>15973</v>
      </c>
      <c r="F50" s="1021">
        <f t="shared" si="5"/>
        <v>300</v>
      </c>
      <c r="G50" s="1022">
        <f t="shared" si="5"/>
        <v>39639</v>
      </c>
      <c r="H50" s="4"/>
      <c r="I50" s="4"/>
      <c r="J50" s="4"/>
    </row>
    <row r="51" spans="1:10" ht="12" customHeight="1" thickBot="1">
      <c r="A51" s="1084"/>
      <c r="B51" s="1085"/>
      <c r="C51" s="1025"/>
      <c r="D51" s="1025"/>
      <c r="E51" s="1025"/>
      <c r="F51" s="1025"/>
      <c r="G51" s="1026"/>
      <c r="H51" s="4"/>
      <c r="I51" s="4"/>
      <c r="J51" s="4"/>
    </row>
    <row r="52" spans="1:10" ht="7.5" customHeight="1">
      <c r="A52" s="488"/>
      <c r="B52" s="70"/>
      <c r="C52" s="361"/>
      <c r="D52" s="361"/>
      <c r="E52" s="361"/>
      <c r="F52" s="361"/>
      <c r="G52" s="362"/>
      <c r="H52" s="4"/>
      <c r="I52" s="4"/>
      <c r="J52" s="4"/>
    </row>
    <row r="53" spans="1:10" ht="31.5">
      <c r="A53" s="492" t="s">
        <v>319</v>
      </c>
      <c r="B53" s="116" t="s">
        <v>330</v>
      </c>
      <c r="C53" s="356" t="s">
        <v>107</v>
      </c>
      <c r="D53" s="356" t="s">
        <v>417</v>
      </c>
      <c r="E53" s="363"/>
      <c r="F53" s="363"/>
      <c r="G53" s="364"/>
      <c r="H53" s="4"/>
      <c r="I53" s="4"/>
      <c r="J53" s="4"/>
    </row>
    <row r="54" spans="1:10" ht="12" customHeight="1">
      <c r="A54" s="1444" t="s">
        <v>206</v>
      </c>
      <c r="B54" s="1445"/>
      <c r="C54" s="411"/>
      <c r="D54" s="411"/>
      <c r="E54" s="411"/>
      <c r="F54" s="411"/>
      <c r="G54" s="412"/>
      <c r="H54" s="4"/>
      <c r="I54" s="4"/>
      <c r="J54" s="4"/>
    </row>
    <row r="55" spans="1:10" ht="12" customHeight="1">
      <c r="A55" s="1070" t="s">
        <v>389</v>
      </c>
      <c r="B55" s="1069" t="s">
        <v>395</v>
      </c>
      <c r="C55" s="411"/>
      <c r="D55" s="402"/>
      <c r="E55" s="402"/>
      <c r="F55" s="402"/>
      <c r="G55" s="414"/>
      <c r="H55" s="4"/>
      <c r="I55" s="4"/>
      <c r="J55" s="4"/>
    </row>
    <row r="56" spans="1:10" ht="12" customHeight="1">
      <c r="A56" s="520"/>
      <c r="B56" s="98" t="s">
        <v>494</v>
      </c>
      <c r="C56" s="411"/>
      <c r="D56" s="402">
        <f>D21</f>
        <v>30778</v>
      </c>
      <c r="E56" s="402"/>
      <c r="F56" s="402"/>
      <c r="G56" s="1101">
        <f>SUM(D56:F56)</f>
        <v>30778</v>
      </c>
      <c r="H56" s="4"/>
      <c r="I56" s="4"/>
      <c r="J56" s="4"/>
    </row>
    <row r="57" spans="1:10" ht="12" customHeight="1">
      <c r="A57" s="520"/>
      <c r="B57" s="98" t="s">
        <v>495</v>
      </c>
      <c r="C57" s="411"/>
      <c r="D57" s="402">
        <f>D22</f>
        <v>32885</v>
      </c>
      <c r="E57" s="402"/>
      <c r="F57" s="402"/>
      <c r="G57" s="1101">
        <f>SUM(D57:F57)</f>
        <v>32885</v>
      </c>
      <c r="H57" s="4"/>
      <c r="I57" s="4"/>
      <c r="J57" s="4"/>
    </row>
    <row r="58" spans="1:10" ht="12" customHeight="1" thickBot="1">
      <c r="A58" s="1086"/>
      <c r="B58" s="1071"/>
      <c r="C58" s="1108"/>
      <c r="D58" s="1077"/>
      <c r="E58" s="1077"/>
      <c r="F58" s="1077"/>
      <c r="G58" s="1102"/>
      <c r="H58" s="4"/>
      <c r="I58" s="4"/>
      <c r="J58" s="4"/>
    </row>
    <row r="59" spans="1:10" ht="12" customHeight="1">
      <c r="A59" s="943" t="s">
        <v>332</v>
      </c>
      <c r="B59" s="1067" t="s">
        <v>111</v>
      </c>
      <c r="C59" s="358"/>
      <c r="D59" s="358"/>
      <c r="E59" s="358"/>
      <c r="F59" s="358"/>
      <c r="G59" s="1101"/>
      <c r="H59" s="4"/>
      <c r="I59" s="4"/>
      <c r="J59" s="4"/>
    </row>
    <row r="60" spans="1:10" ht="12" customHeight="1">
      <c r="A60" s="487"/>
      <c r="B60" s="98" t="s">
        <v>494</v>
      </c>
      <c r="C60" s="358">
        <f>C25</f>
        <v>6500</v>
      </c>
      <c r="D60" s="358"/>
      <c r="E60" s="358"/>
      <c r="F60" s="358"/>
      <c r="G60" s="1101">
        <f>SUM(C60:F60)</f>
        <v>6500</v>
      </c>
      <c r="H60" s="4"/>
      <c r="I60" s="4"/>
      <c r="J60" s="4"/>
    </row>
    <row r="61" spans="1:10" ht="12" customHeight="1">
      <c r="A61" s="487"/>
      <c r="B61" s="98" t="s">
        <v>495</v>
      </c>
      <c r="C61" s="358">
        <f>C26</f>
        <v>6500</v>
      </c>
      <c r="D61" s="358"/>
      <c r="E61" s="358"/>
      <c r="F61" s="358"/>
      <c r="G61" s="1101">
        <f>SUM(C61:F61)</f>
        <v>6500</v>
      </c>
      <c r="H61" s="4"/>
      <c r="I61" s="4"/>
      <c r="J61" s="4"/>
    </row>
    <row r="62" spans="1:10" ht="12" customHeight="1" thickBot="1">
      <c r="A62" s="515"/>
      <c r="B62" s="1071" t="s">
        <v>493</v>
      </c>
      <c r="C62" s="1014">
        <f>C27</f>
        <v>0</v>
      </c>
      <c r="D62" s="1014"/>
      <c r="E62" s="1014"/>
      <c r="F62" s="1014"/>
      <c r="G62" s="1102">
        <f>SUM(C62:F62)</f>
        <v>0</v>
      </c>
      <c r="H62" s="4"/>
      <c r="I62" s="4"/>
      <c r="J62" s="4"/>
    </row>
    <row r="63" spans="1:10" ht="12" customHeight="1">
      <c r="A63" s="943" t="s">
        <v>331</v>
      </c>
      <c r="B63" s="1067" t="s">
        <v>4</v>
      </c>
      <c r="C63" s="358"/>
      <c r="D63" s="358"/>
      <c r="E63" s="358"/>
      <c r="F63" s="358"/>
      <c r="G63" s="1101"/>
      <c r="H63" s="4"/>
      <c r="I63" s="4"/>
      <c r="J63" s="4"/>
    </row>
    <row r="64" spans="1:10" ht="12" customHeight="1">
      <c r="A64" s="1001"/>
      <c r="B64" s="1065" t="s">
        <v>494</v>
      </c>
      <c r="C64" s="360">
        <f>C29</f>
        <v>254</v>
      </c>
      <c r="D64" s="1002"/>
      <c r="E64" s="1002"/>
      <c r="F64" s="1002"/>
      <c r="G64" s="1101">
        <f>SUM(C64:F64)</f>
        <v>254</v>
      </c>
      <c r="H64" s="4"/>
      <c r="I64" s="4"/>
      <c r="J64" s="4"/>
    </row>
    <row r="65" spans="1:10" ht="12" customHeight="1">
      <c r="A65" s="1105"/>
      <c r="B65" s="196" t="s">
        <v>495</v>
      </c>
      <c r="C65" s="360">
        <f>C30</f>
        <v>254</v>
      </c>
      <c r="D65" s="360"/>
      <c r="E65" s="360"/>
      <c r="F65" s="360"/>
      <c r="G65" s="1101">
        <f>SUM(C65:F65)</f>
        <v>254</v>
      </c>
      <c r="H65" s="4"/>
      <c r="I65" s="4"/>
      <c r="J65" s="4"/>
    </row>
    <row r="66" spans="1:10" ht="12" customHeight="1" thickBot="1">
      <c r="A66" s="1001"/>
      <c r="B66" s="98"/>
      <c r="C66" s="1002"/>
      <c r="D66" s="1002"/>
      <c r="E66" s="1002"/>
      <c r="F66" s="1002"/>
      <c r="G66" s="1101"/>
      <c r="H66" s="4"/>
      <c r="I66" s="4"/>
      <c r="J66" s="4"/>
    </row>
    <row r="67" spans="1:10" ht="12" customHeight="1">
      <c r="A67" s="1452" t="s">
        <v>108</v>
      </c>
      <c r="B67" s="1453"/>
      <c r="C67" s="1082"/>
      <c r="D67" s="1082"/>
      <c r="E67" s="1082"/>
      <c r="F67" s="1082"/>
      <c r="G67" s="1111"/>
      <c r="H67" s="4"/>
      <c r="I67" s="4"/>
      <c r="J67" s="4"/>
    </row>
    <row r="68" spans="1:10" ht="12" customHeight="1">
      <c r="A68" s="1103"/>
      <c r="B68" s="1081" t="s">
        <v>494</v>
      </c>
      <c r="C68" s="1058">
        <f t="shared" ref="C68:G69" si="6">C56+C60+C64</f>
        <v>6754</v>
      </c>
      <c r="D68" s="1058">
        <f t="shared" si="6"/>
        <v>30778</v>
      </c>
      <c r="E68" s="1058">
        <f t="shared" si="6"/>
        <v>0</v>
      </c>
      <c r="F68" s="1058">
        <f t="shared" si="6"/>
        <v>0</v>
      </c>
      <c r="G68" s="1063">
        <f t="shared" si="6"/>
        <v>37532</v>
      </c>
      <c r="H68" s="4"/>
      <c r="I68" s="4"/>
      <c r="J68" s="4"/>
    </row>
    <row r="69" spans="1:10" ht="12" customHeight="1">
      <c r="A69" s="1104"/>
      <c r="B69" s="1081" t="s">
        <v>495</v>
      </c>
      <c r="C69" s="1058">
        <f t="shared" si="6"/>
        <v>6754</v>
      </c>
      <c r="D69" s="1058">
        <f t="shared" si="6"/>
        <v>32885</v>
      </c>
      <c r="E69" s="1058">
        <f t="shared" si="6"/>
        <v>0</v>
      </c>
      <c r="F69" s="1058">
        <f t="shared" si="6"/>
        <v>0</v>
      </c>
      <c r="G69" s="1063">
        <f t="shared" si="6"/>
        <v>39639</v>
      </c>
      <c r="H69" s="4"/>
      <c r="I69" s="4"/>
      <c r="J69" s="4"/>
    </row>
    <row r="70" spans="1:10" ht="12" customHeight="1" thickBot="1">
      <c r="A70" s="1109"/>
      <c r="B70" s="1085"/>
      <c r="C70" s="1062"/>
      <c r="D70" s="1062"/>
      <c r="E70" s="1062"/>
      <c r="F70" s="1062"/>
      <c r="G70" s="1064"/>
      <c r="H70" s="4"/>
      <c r="I70" s="4"/>
      <c r="J70" s="4"/>
    </row>
    <row r="71" spans="1:10">
      <c r="A71" s="489"/>
      <c r="B71" s="61"/>
      <c r="C71" s="61"/>
      <c r="D71" s="61"/>
      <c r="E71" s="61"/>
      <c r="F71" s="61"/>
      <c r="G71" s="4"/>
      <c r="H71" s="4"/>
      <c r="I71" s="4"/>
      <c r="J71" s="4"/>
    </row>
    <row r="72" spans="1:10">
      <c r="A72" s="490"/>
      <c r="B72" s="68"/>
      <c r="C72" s="68"/>
      <c r="D72" s="68"/>
      <c r="E72" s="68"/>
      <c r="F72" s="68"/>
      <c r="G72" s="4"/>
      <c r="H72" s="4"/>
      <c r="I72" s="4"/>
      <c r="J72" s="4"/>
    </row>
    <row r="73" spans="1:10">
      <c r="A73" s="489"/>
      <c r="B73" s="61"/>
      <c r="C73" s="61"/>
      <c r="D73" s="61"/>
      <c r="E73" s="61"/>
      <c r="F73" s="61"/>
      <c r="G73" s="4"/>
      <c r="H73" s="4"/>
      <c r="I73" s="4"/>
      <c r="J73" s="4"/>
    </row>
    <row r="74" spans="1:10">
      <c r="A74" s="489"/>
      <c r="B74" s="61"/>
      <c r="C74" s="61"/>
      <c r="D74" s="61"/>
      <c r="E74" s="61"/>
      <c r="F74" s="61"/>
      <c r="G74" s="4"/>
      <c r="H74" s="4"/>
      <c r="I74" s="4"/>
      <c r="J74" s="4"/>
    </row>
    <row r="75" spans="1:10">
      <c r="A75" s="490"/>
      <c r="B75" s="69"/>
      <c r="C75" s="69"/>
      <c r="D75" s="69"/>
      <c r="E75" s="69"/>
      <c r="F75" s="69"/>
      <c r="G75" s="4"/>
      <c r="H75" s="4"/>
      <c r="I75" s="4"/>
      <c r="J75" s="4"/>
    </row>
    <row r="76" spans="1:10">
      <c r="A76" s="489"/>
      <c r="B76" s="4"/>
      <c r="C76" s="4"/>
      <c r="D76" s="4"/>
      <c r="E76" s="4"/>
      <c r="F76" s="4"/>
      <c r="G76" s="4"/>
      <c r="H76" s="4"/>
      <c r="I76" s="4"/>
      <c r="J76" s="4"/>
    </row>
    <row r="77" spans="1:10">
      <c r="A77" s="489"/>
      <c r="B77" s="4"/>
      <c r="C77" s="4"/>
      <c r="D77" s="4"/>
      <c r="E77" s="4"/>
      <c r="F77" s="4"/>
      <c r="G77" s="4"/>
      <c r="H77" s="4"/>
      <c r="I77" s="4"/>
      <c r="J77" s="4"/>
    </row>
    <row r="78" spans="1:10">
      <c r="A78" s="489"/>
      <c r="B78" s="4"/>
      <c r="C78" s="4"/>
      <c r="D78" s="4"/>
      <c r="E78" s="4"/>
      <c r="F78" s="4"/>
      <c r="G78" s="4"/>
      <c r="H78" s="4"/>
      <c r="I78" s="4"/>
      <c r="J78" s="4"/>
    </row>
    <row r="79" spans="1:10">
      <c r="A79" s="489"/>
      <c r="B79" s="4"/>
      <c r="C79" s="4"/>
      <c r="D79" s="4"/>
      <c r="E79" s="4"/>
      <c r="F79" s="4"/>
      <c r="G79" s="4"/>
      <c r="H79" s="4"/>
      <c r="I79" s="4"/>
      <c r="J79" s="4"/>
    </row>
    <row r="80" spans="1:10">
      <c r="A80" s="489"/>
      <c r="B80" s="4"/>
      <c r="C80" s="4"/>
      <c r="D80" s="4"/>
      <c r="E80" s="4"/>
      <c r="F80" s="4"/>
      <c r="G80" s="4"/>
      <c r="H80" s="4"/>
      <c r="I80" s="4"/>
      <c r="J80" s="4"/>
    </row>
    <row r="81" spans="1:10">
      <c r="A81" s="489"/>
      <c r="B81" s="4"/>
      <c r="C81" s="4"/>
      <c r="D81" s="4"/>
      <c r="E81" s="4"/>
      <c r="F81" s="4"/>
      <c r="G81" s="4"/>
      <c r="H81" s="4"/>
      <c r="I81" s="4"/>
      <c r="J81" s="4"/>
    </row>
    <row r="82" spans="1:10">
      <c r="A82" s="489"/>
      <c r="B82" s="4"/>
      <c r="C82" s="4"/>
      <c r="D82" s="4"/>
      <c r="E82" s="4"/>
      <c r="F82" s="4"/>
      <c r="G82" s="4"/>
      <c r="H82" s="4"/>
      <c r="I82" s="4"/>
      <c r="J82" s="4"/>
    </row>
    <row r="83" spans="1:10">
      <c r="A83" s="489"/>
      <c r="B83" s="4"/>
      <c r="C83" s="4"/>
      <c r="D83" s="4"/>
      <c r="E83" s="4"/>
      <c r="F83" s="4"/>
      <c r="G83" s="4"/>
      <c r="H83" s="4"/>
      <c r="I83" s="4"/>
      <c r="J83" s="4"/>
    </row>
    <row r="84" spans="1:10">
      <c r="A84" s="489"/>
      <c r="B84" s="4"/>
      <c r="C84" s="4"/>
      <c r="D84" s="4"/>
      <c r="E84" s="4"/>
      <c r="F84" s="4"/>
      <c r="G84" s="4"/>
      <c r="H84" s="4"/>
      <c r="I84" s="4"/>
      <c r="J84" s="4"/>
    </row>
    <row r="85" spans="1:10">
      <c r="A85" s="489"/>
      <c r="B85" s="4"/>
      <c r="C85" s="4"/>
      <c r="D85" s="4"/>
      <c r="E85" s="4"/>
      <c r="F85" s="4"/>
      <c r="G85" s="4"/>
      <c r="H85" s="4"/>
      <c r="I85" s="4"/>
      <c r="J85" s="4"/>
    </row>
    <row r="86" spans="1:10">
      <c r="A86" s="489"/>
      <c r="B86" s="4"/>
      <c r="C86" s="4"/>
      <c r="D86" s="4"/>
      <c r="E86" s="4"/>
      <c r="F86" s="4"/>
      <c r="G86" s="4"/>
      <c r="H86" s="4"/>
      <c r="I86" s="4"/>
      <c r="J86" s="4"/>
    </row>
    <row r="87" spans="1:10">
      <c r="A87" s="489"/>
      <c r="B87" s="4"/>
      <c r="C87" s="4"/>
      <c r="D87" s="4"/>
      <c r="E87" s="4"/>
      <c r="F87" s="4"/>
      <c r="G87" s="4"/>
      <c r="H87" s="4"/>
      <c r="I87" s="4"/>
      <c r="J87" s="4"/>
    </row>
    <row r="88" spans="1:10">
      <c r="A88" s="489"/>
      <c r="B88" s="4"/>
      <c r="C88" s="4"/>
      <c r="D88" s="4"/>
      <c r="E88" s="4"/>
      <c r="F88" s="4"/>
      <c r="G88" s="4"/>
      <c r="H88" s="4"/>
      <c r="I88" s="4"/>
      <c r="J88" s="4"/>
    </row>
    <row r="89" spans="1:10">
      <c r="A89" s="489"/>
      <c r="B89" s="4"/>
      <c r="C89" s="4"/>
      <c r="D89" s="4"/>
      <c r="E89" s="4"/>
      <c r="F89" s="4"/>
      <c r="G89" s="4"/>
      <c r="H89" s="4"/>
      <c r="I89" s="4"/>
      <c r="J89" s="4"/>
    </row>
    <row r="90" spans="1:10">
      <c r="A90" s="489"/>
      <c r="B90" s="4"/>
      <c r="C90" s="4"/>
      <c r="D90" s="4"/>
      <c r="E90" s="4"/>
      <c r="F90" s="4"/>
      <c r="G90" s="4"/>
      <c r="H90" s="4"/>
      <c r="I90" s="4"/>
      <c r="J90" s="4"/>
    </row>
    <row r="91" spans="1:10">
      <c r="A91" s="489"/>
      <c r="B91" s="4"/>
      <c r="C91" s="4"/>
      <c r="D91" s="4"/>
      <c r="E91" s="4"/>
      <c r="F91" s="4"/>
      <c r="G91" s="4"/>
      <c r="H91" s="4"/>
      <c r="I91" s="4"/>
      <c r="J91" s="4"/>
    </row>
    <row r="92" spans="1:10">
      <c r="A92" s="489"/>
      <c r="B92" s="4"/>
      <c r="C92" s="4"/>
      <c r="D92" s="4"/>
      <c r="E92" s="4"/>
      <c r="F92" s="4"/>
      <c r="G92" s="4"/>
      <c r="H92" s="4"/>
      <c r="I92" s="4"/>
      <c r="J92" s="4"/>
    </row>
    <row r="93" spans="1:10">
      <c r="A93" s="489"/>
      <c r="B93" s="4"/>
      <c r="C93" s="4"/>
      <c r="D93" s="4"/>
      <c r="E93" s="4"/>
      <c r="F93" s="4"/>
      <c r="G93" s="4"/>
      <c r="H93" s="4"/>
      <c r="I93" s="4"/>
      <c r="J93" s="4"/>
    </row>
    <row r="94" spans="1:10">
      <c r="A94" s="489"/>
      <c r="B94" s="4"/>
      <c r="C94" s="4"/>
      <c r="D94" s="4"/>
      <c r="E94" s="4"/>
      <c r="F94" s="4"/>
      <c r="G94" s="4"/>
      <c r="H94" s="4"/>
      <c r="I94" s="4"/>
      <c r="J94" s="4"/>
    </row>
    <row r="95" spans="1:10">
      <c r="A95" s="489"/>
      <c r="B95" s="4"/>
      <c r="C95" s="4"/>
      <c r="D95" s="4"/>
      <c r="E95" s="4"/>
      <c r="F95" s="4"/>
      <c r="G95" s="4"/>
      <c r="H95" s="4"/>
      <c r="I95" s="4"/>
      <c r="J95" s="4"/>
    </row>
    <row r="96" spans="1:10">
      <c r="A96" s="489"/>
      <c r="B96" s="4"/>
      <c r="C96" s="4"/>
      <c r="D96" s="4"/>
      <c r="E96" s="4"/>
      <c r="F96" s="4"/>
      <c r="G96" s="4"/>
      <c r="H96" s="4"/>
      <c r="I96" s="4"/>
      <c r="J96" s="4"/>
    </row>
    <row r="97" spans="1:10">
      <c r="A97" s="489"/>
      <c r="B97" s="4"/>
      <c r="C97" s="4"/>
      <c r="D97" s="4"/>
      <c r="E97" s="4"/>
      <c r="F97" s="4"/>
      <c r="G97" s="4"/>
      <c r="H97" s="4"/>
      <c r="I97" s="4"/>
      <c r="J97" s="4"/>
    </row>
    <row r="98" spans="1:10">
      <c r="A98" s="489"/>
      <c r="B98" s="4"/>
      <c r="C98" s="4"/>
      <c r="D98" s="4"/>
      <c r="E98" s="4"/>
      <c r="F98" s="4"/>
      <c r="G98" s="4"/>
      <c r="H98" s="4"/>
      <c r="I98" s="4"/>
      <c r="J98" s="4"/>
    </row>
    <row r="99" spans="1:10">
      <c r="A99" s="489"/>
      <c r="B99" s="4"/>
      <c r="C99" s="4"/>
      <c r="D99" s="4"/>
      <c r="E99" s="4"/>
      <c r="F99" s="4"/>
      <c r="G99" s="4"/>
      <c r="H99" s="4"/>
      <c r="I99" s="4"/>
      <c r="J99" s="4"/>
    </row>
    <row r="100" spans="1:10">
      <c r="A100" s="489"/>
      <c r="B100" s="4"/>
      <c r="C100" s="4"/>
      <c r="D100" s="4"/>
      <c r="E100" s="4"/>
      <c r="F100" s="4"/>
      <c r="G100" s="4"/>
      <c r="H100" s="4"/>
      <c r="I100" s="4"/>
      <c r="J100" s="4"/>
    </row>
    <row r="101" spans="1:10">
      <c r="A101" s="489"/>
      <c r="B101" s="4"/>
      <c r="C101" s="4"/>
      <c r="D101" s="4"/>
      <c r="E101" s="4"/>
      <c r="F101" s="4"/>
      <c r="G101" s="4"/>
      <c r="H101" s="4"/>
      <c r="I101" s="4"/>
      <c r="J101" s="4"/>
    </row>
    <row r="102" spans="1:10">
      <c r="A102" s="489"/>
      <c r="B102" s="4"/>
      <c r="C102" s="4"/>
      <c r="D102" s="4"/>
      <c r="E102" s="4"/>
      <c r="F102" s="4"/>
      <c r="G102" s="4"/>
      <c r="H102" s="4"/>
      <c r="I102" s="4"/>
      <c r="J102" s="4"/>
    </row>
    <row r="103" spans="1:10">
      <c r="A103" s="489"/>
      <c r="B103" s="4"/>
      <c r="C103" s="4"/>
      <c r="D103" s="4"/>
      <c r="E103" s="4"/>
      <c r="F103" s="4"/>
      <c r="G103" s="4"/>
      <c r="H103" s="4"/>
      <c r="I103" s="4"/>
      <c r="J103" s="4"/>
    </row>
    <row r="104" spans="1:10">
      <c r="A104" s="489"/>
      <c r="B104" s="4"/>
      <c r="C104" s="4"/>
      <c r="D104" s="4"/>
      <c r="E104" s="4"/>
      <c r="F104" s="4"/>
      <c r="G104" s="4"/>
      <c r="H104" s="4"/>
      <c r="I104" s="4"/>
      <c r="J104" s="4"/>
    </row>
    <row r="105" spans="1:10">
      <c r="A105" s="489"/>
      <c r="B105" s="4"/>
      <c r="C105" s="4"/>
      <c r="D105" s="4"/>
      <c r="E105" s="4"/>
      <c r="F105" s="4"/>
      <c r="G105" s="4"/>
      <c r="H105" s="4"/>
      <c r="I105" s="4"/>
      <c r="J105" s="4"/>
    </row>
    <row r="106" spans="1:10">
      <c r="A106" s="489"/>
      <c r="B106" s="4"/>
      <c r="C106" s="4"/>
      <c r="D106" s="4"/>
      <c r="E106" s="4"/>
      <c r="F106" s="4"/>
      <c r="G106" s="4"/>
      <c r="H106" s="4"/>
      <c r="I106" s="4"/>
      <c r="J106" s="4"/>
    </row>
    <row r="107" spans="1:10">
      <c r="A107" s="489"/>
      <c r="B107" s="4"/>
      <c r="C107" s="4"/>
      <c r="D107" s="4"/>
      <c r="E107" s="4"/>
      <c r="F107" s="4"/>
      <c r="G107" s="4"/>
      <c r="H107" s="4"/>
      <c r="I107" s="4"/>
      <c r="J107" s="4"/>
    </row>
  </sheetData>
  <mergeCells count="8">
    <mergeCell ref="A67:B67"/>
    <mergeCell ref="A1:G1"/>
    <mergeCell ref="A37:G37"/>
    <mergeCell ref="A39:B39"/>
    <mergeCell ref="A54:B54"/>
    <mergeCell ref="A14:B14"/>
    <mergeCell ref="A32:B32"/>
    <mergeCell ref="A48:B48"/>
  </mergeCells>
  <phoneticPr fontId="3" type="noConversion"/>
  <pageMargins left="0.7" right="0.7" top="0.75" bottom="0.75" header="0.3" footer="0.3"/>
  <pageSetup paperSize="9" orientation="landscape" r:id="rId1"/>
  <headerFooter alignWithMargins="0">
    <oddHeader>&amp;A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 codeName="Munka30"/>
  <dimension ref="A1:I124"/>
  <sheetViews>
    <sheetView topLeftCell="A86" workbookViewId="0">
      <selection sqref="A1:G89"/>
    </sheetView>
  </sheetViews>
  <sheetFormatPr defaultRowHeight="12.75"/>
  <cols>
    <col min="1" max="1" width="17.42578125" style="491" customWidth="1"/>
    <col min="2" max="2" width="28.7109375" customWidth="1"/>
    <col min="3" max="4" width="12.7109375" customWidth="1"/>
    <col min="5" max="5" width="16" customWidth="1"/>
    <col min="6" max="6" width="15.42578125" customWidth="1"/>
    <col min="7" max="7" width="22.7109375" customWidth="1"/>
    <col min="9" max="9" width="10.5703125" bestFit="1" customWidth="1"/>
  </cols>
  <sheetData>
    <row r="1" spans="1:7" ht="30.75" customHeight="1" thickBot="1">
      <c r="A1" s="1441" t="s">
        <v>275</v>
      </c>
      <c r="B1" s="1442"/>
      <c r="C1" s="1442"/>
      <c r="D1" s="1442"/>
      <c r="E1" s="1442"/>
      <c r="F1" s="1442"/>
      <c r="G1" s="1443"/>
    </row>
    <row r="2" spans="1:7" ht="0.75" customHeight="1">
      <c r="A2" s="485"/>
      <c r="B2" s="39"/>
      <c r="C2" s="4"/>
      <c r="D2" s="4"/>
      <c r="E2" s="4"/>
      <c r="F2" s="4"/>
      <c r="G2" s="73"/>
    </row>
    <row r="3" spans="1:7" ht="0.75" customHeight="1">
      <c r="A3" s="486"/>
      <c r="B3" s="4"/>
      <c r="C3" s="4"/>
      <c r="D3" s="4"/>
      <c r="E3" s="4"/>
      <c r="F3" s="4"/>
      <c r="G3" s="73"/>
    </row>
    <row r="4" spans="1:7" ht="0.75" customHeight="1">
      <c r="A4" s="486"/>
      <c r="B4" s="4"/>
      <c r="C4" s="4"/>
      <c r="D4" s="4"/>
      <c r="E4" s="4"/>
      <c r="F4" s="4"/>
      <c r="G4" s="73"/>
    </row>
    <row r="5" spans="1:7" ht="27.75" customHeight="1">
      <c r="A5" s="492" t="s">
        <v>319</v>
      </c>
      <c r="B5" s="116" t="s">
        <v>330</v>
      </c>
      <c r="C5" s="97" t="s">
        <v>60</v>
      </c>
      <c r="D5" s="97" t="s">
        <v>102</v>
      </c>
      <c r="E5" s="97" t="s">
        <v>103</v>
      </c>
      <c r="F5" s="97" t="s">
        <v>522</v>
      </c>
      <c r="G5" s="156" t="s">
        <v>56</v>
      </c>
    </row>
    <row r="6" spans="1:7" ht="12" customHeight="1">
      <c r="A6" s="882" t="s">
        <v>333</v>
      </c>
      <c r="B6" s="1069" t="s">
        <v>334</v>
      </c>
      <c r="C6" s="400"/>
      <c r="D6" s="400"/>
      <c r="E6" s="400"/>
      <c r="F6" s="400"/>
      <c r="G6" s="401"/>
    </row>
    <row r="7" spans="1:7" ht="12" customHeight="1">
      <c r="A7" s="493"/>
      <c r="B7" s="403" t="s">
        <v>494</v>
      </c>
      <c r="C7" s="400">
        <v>9590</v>
      </c>
      <c r="D7" s="400">
        <v>2763</v>
      </c>
      <c r="E7" s="400">
        <v>19355</v>
      </c>
      <c r="F7" s="400"/>
      <c r="G7" s="1132">
        <f t="shared" ref="G7:G24" si="0">SUM(C7:F7)</f>
        <v>31708</v>
      </c>
    </row>
    <row r="8" spans="1:7" ht="12" customHeight="1">
      <c r="A8" s="493"/>
      <c r="B8" s="403" t="s">
        <v>495</v>
      </c>
      <c r="C8" s="400">
        <f>9590+146+352+81</f>
        <v>10169</v>
      </c>
      <c r="D8" s="400">
        <f>2763+40+180+22</f>
        <v>3005</v>
      </c>
      <c r="E8" s="400">
        <v>19355</v>
      </c>
      <c r="F8" s="400"/>
      <c r="G8" s="1132">
        <f t="shared" si="0"/>
        <v>32529</v>
      </c>
    </row>
    <row r="9" spans="1:7" ht="12" customHeight="1" thickBot="1">
      <c r="A9" s="1122"/>
      <c r="B9" s="1123"/>
      <c r="C9" s="1124"/>
      <c r="D9" s="1124"/>
      <c r="E9" s="1124"/>
      <c r="F9" s="1124"/>
      <c r="G9" s="1133"/>
    </row>
    <row r="10" spans="1:7" ht="12" customHeight="1">
      <c r="A10" s="885" t="s">
        <v>335</v>
      </c>
      <c r="B10" s="1069" t="s">
        <v>336</v>
      </c>
      <c r="C10" s="400"/>
      <c r="D10" s="400"/>
      <c r="E10" s="400"/>
      <c r="F10" s="400"/>
      <c r="G10" s="1132"/>
    </row>
    <row r="11" spans="1:7" ht="12" customHeight="1">
      <c r="A11" s="493"/>
      <c r="B11" s="403" t="s">
        <v>494</v>
      </c>
      <c r="C11" s="400">
        <v>9383</v>
      </c>
      <c r="D11" s="400">
        <v>2493</v>
      </c>
      <c r="E11" s="400">
        <v>400</v>
      </c>
      <c r="F11" s="400"/>
      <c r="G11" s="1132">
        <f t="shared" si="0"/>
        <v>12276</v>
      </c>
    </row>
    <row r="12" spans="1:7" ht="12" customHeight="1">
      <c r="A12" s="493"/>
      <c r="B12" s="403" t="s">
        <v>495</v>
      </c>
      <c r="C12" s="400">
        <v>9383</v>
      </c>
      <c r="D12" s="400">
        <v>2493</v>
      </c>
      <c r="E12" s="400">
        <v>400</v>
      </c>
      <c r="F12" s="400"/>
      <c r="G12" s="1132">
        <f t="shared" si="0"/>
        <v>12276</v>
      </c>
    </row>
    <row r="13" spans="1:7" ht="12" customHeight="1" thickBot="1">
      <c r="A13" s="1122"/>
      <c r="B13" s="1123"/>
      <c r="C13" s="1124"/>
      <c r="D13" s="1124"/>
      <c r="E13" s="1124"/>
      <c r="F13" s="1124"/>
      <c r="G13" s="1133"/>
    </row>
    <row r="14" spans="1:7" ht="12" customHeight="1">
      <c r="A14" s="885" t="s">
        <v>337</v>
      </c>
      <c r="B14" s="1069" t="s">
        <v>338</v>
      </c>
      <c r="C14" s="400"/>
      <c r="D14" s="400"/>
      <c r="E14" s="400"/>
      <c r="F14" s="400"/>
      <c r="G14" s="1132"/>
    </row>
    <row r="15" spans="1:7" ht="12" customHeight="1">
      <c r="A15" s="493"/>
      <c r="B15" s="403" t="s">
        <v>494</v>
      </c>
      <c r="C15" s="400">
        <v>1431</v>
      </c>
      <c r="D15" s="400">
        <v>373</v>
      </c>
      <c r="E15" s="400"/>
      <c r="F15" s="400"/>
      <c r="G15" s="1132">
        <f t="shared" si="0"/>
        <v>1804</v>
      </c>
    </row>
    <row r="16" spans="1:7" ht="12" customHeight="1">
      <c r="A16" s="493"/>
      <c r="B16" s="403" t="s">
        <v>495</v>
      </c>
      <c r="C16" s="400">
        <v>1431</v>
      </c>
      <c r="D16" s="400">
        <v>373</v>
      </c>
      <c r="E16" s="400"/>
      <c r="F16" s="400"/>
      <c r="G16" s="1132">
        <f t="shared" si="0"/>
        <v>1804</v>
      </c>
    </row>
    <row r="17" spans="1:9" ht="12" customHeight="1" thickBot="1">
      <c r="A17" s="1122"/>
      <c r="B17" s="1123"/>
      <c r="C17" s="1124"/>
      <c r="D17" s="1124"/>
      <c r="E17" s="1124"/>
      <c r="F17" s="1124"/>
      <c r="G17" s="1133"/>
    </row>
    <row r="18" spans="1:9" ht="12" customHeight="1">
      <c r="A18" s="885" t="s">
        <v>339</v>
      </c>
      <c r="B18" s="1069" t="s">
        <v>340</v>
      </c>
      <c r="C18" s="400"/>
      <c r="D18" s="400"/>
      <c r="E18" s="400"/>
      <c r="F18" s="400"/>
      <c r="G18" s="1132"/>
    </row>
    <row r="19" spans="1:9" ht="12" customHeight="1">
      <c r="A19" s="493"/>
      <c r="B19" s="403" t="s">
        <v>494</v>
      </c>
      <c r="C19" s="400"/>
      <c r="D19" s="400"/>
      <c r="E19" s="400">
        <v>1524</v>
      </c>
      <c r="F19" s="400"/>
      <c r="G19" s="1132">
        <f t="shared" si="0"/>
        <v>1524</v>
      </c>
    </row>
    <row r="20" spans="1:9" ht="12" customHeight="1">
      <c r="A20" s="493"/>
      <c r="B20" s="403" t="s">
        <v>495</v>
      </c>
      <c r="C20" s="400"/>
      <c r="D20" s="400"/>
      <c r="E20" s="400">
        <v>1524</v>
      </c>
      <c r="F20" s="400"/>
      <c r="G20" s="1132">
        <f t="shared" si="0"/>
        <v>1524</v>
      </c>
    </row>
    <row r="21" spans="1:9" ht="12" customHeight="1" thickBot="1">
      <c r="A21" s="1122"/>
      <c r="B21" s="1123"/>
      <c r="C21" s="1124"/>
      <c r="D21" s="1124"/>
      <c r="E21" s="1124"/>
      <c r="F21" s="1124"/>
      <c r="G21" s="1133"/>
    </row>
    <row r="22" spans="1:9" ht="12" customHeight="1">
      <c r="A22" s="943" t="s">
        <v>341</v>
      </c>
      <c r="B22" s="1117" t="s">
        <v>58</v>
      </c>
      <c r="C22" s="358"/>
      <c r="D22" s="358"/>
      <c r="E22" s="358"/>
      <c r="F22" s="358"/>
      <c r="G22" s="1132"/>
    </row>
    <row r="23" spans="1:9" ht="12" customHeight="1">
      <c r="A23" s="1001"/>
      <c r="B23" s="1113" t="s">
        <v>494</v>
      </c>
      <c r="C23" s="1002">
        <v>23298</v>
      </c>
      <c r="D23" s="1002">
        <v>6660</v>
      </c>
      <c r="E23" s="1002">
        <v>15568</v>
      </c>
      <c r="F23" s="1002">
        <v>0</v>
      </c>
      <c r="G23" s="1132">
        <f t="shared" si="0"/>
        <v>45526</v>
      </c>
    </row>
    <row r="24" spans="1:9" ht="12" customHeight="1">
      <c r="A24" s="1105"/>
      <c r="B24" s="1118" t="s">
        <v>495</v>
      </c>
      <c r="C24" s="360">
        <f>23298+271+822+161+127</f>
        <v>24679</v>
      </c>
      <c r="D24" s="360">
        <f>6660+73+421+44+34</f>
        <v>7232</v>
      </c>
      <c r="E24" s="360">
        <f>15568-850</f>
        <v>14718</v>
      </c>
      <c r="F24" s="360">
        <v>1000</v>
      </c>
      <c r="G24" s="1132">
        <f t="shared" si="0"/>
        <v>47629</v>
      </c>
    </row>
    <row r="25" spans="1:9" ht="12" customHeight="1" thickBot="1">
      <c r="A25" s="1001"/>
      <c r="B25" s="403"/>
      <c r="C25" s="1002"/>
      <c r="D25" s="1002"/>
      <c r="E25" s="1002"/>
      <c r="F25" s="1002"/>
      <c r="G25" s="1133"/>
    </row>
    <row r="26" spans="1:9" ht="12" customHeight="1">
      <c r="A26" s="1446" t="s">
        <v>106</v>
      </c>
      <c r="B26" s="1447"/>
      <c r="C26" s="1082"/>
      <c r="D26" s="1082"/>
      <c r="E26" s="1082"/>
      <c r="F26" s="1082"/>
      <c r="G26" s="401"/>
      <c r="I26" s="107"/>
    </row>
    <row r="27" spans="1:9" ht="12" customHeight="1">
      <c r="A27" s="1080"/>
      <c r="B27" s="1134" t="s">
        <v>494</v>
      </c>
      <c r="C27" s="1021">
        <f t="shared" ref="C27:G28" si="1">C7+C11+C15+C19+C23</f>
        <v>43702</v>
      </c>
      <c r="D27" s="1021">
        <f t="shared" si="1"/>
        <v>12289</v>
      </c>
      <c r="E27" s="1021">
        <f t="shared" si="1"/>
        <v>36847</v>
      </c>
      <c r="F27" s="1021">
        <f t="shared" si="1"/>
        <v>0</v>
      </c>
      <c r="G27" s="1022">
        <f t="shared" si="1"/>
        <v>92838</v>
      </c>
      <c r="I27" s="107"/>
    </row>
    <row r="28" spans="1:9" ht="12" customHeight="1">
      <c r="A28" s="1080"/>
      <c r="B28" s="1134" t="s">
        <v>495</v>
      </c>
      <c r="C28" s="1021">
        <f t="shared" si="1"/>
        <v>45662</v>
      </c>
      <c r="D28" s="1021">
        <f t="shared" si="1"/>
        <v>13103</v>
      </c>
      <c r="E28" s="1021">
        <f t="shared" si="1"/>
        <v>35997</v>
      </c>
      <c r="F28" s="1021">
        <f t="shared" si="1"/>
        <v>1000</v>
      </c>
      <c r="G28" s="1022">
        <f t="shared" si="1"/>
        <v>95762</v>
      </c>
      <c r="I28" s="107"/>
    </row>
    <row r="29" spans="1:9" ht="12" customHeight="1">
      <c r="A29" s="1080"/>
      <c r="B29" s="1134"/>
      <c r="C29" s="1021"/>
      <c r="D29" s="1021"/>
      <c r="E29" s="1021"/>
      <c r="F29" s="1021"/>
      <c r="G29" s="1022"/>
      <c r="I29" s="107"/>
    </row>
    <row r="30" spans="1:9" ht="6" customHeight="1">
      <c r="A30" s="488"/>
      <c r="B30" s="70"/>
      <c r="C30" s="4"/>
      <c r="D30" s="4"/>
      <c r="E30" s="4"/>
      <c r="F30" s="4"/>
      <c r="G30" s="73"/>
    </row>
    <row r="31" spans="1:9" ht="31.5" customHeight="1">
      <c r="A31" s="492" t="s">
        <v>319</v>
      </c>
      <c r="B31" s="116" t="s">
        <v>330</v>
      </c>
      <c r="C31" s="97" t="s">
        <v>107</v>
      </c>
      <c r="D31" s="97"/>
      <c r="E31" s="97"/>
      <c r="F31" s="97"/>
      <c r="G31" s="156"/>
    </row>
    <row r="32" spans="1:9" ht="12" customHeight="1">
      <c r="A32" s="882" t="s">
        <v>333</v>
      </c>
      <c r="B32" s="1069" t="s">
        <v>334</v>
      </c>
      <c r="C32" s="400"/>
      <c r="D32" s="400"/>
      <c r="E32" s="400"/>
      <c r="F32" s="400"/>
      <c r="G32" s="401"/>
    </row>
    <row r="33" spans="1:9" ht="12" customHeight="1">
      <c r="A33" s="493"/>
      <c r="B33" s="403" t="s">
        <v>494</v>
      </c>
      <c r="C33" s="400">
        <v>260</v>
      </c>
      <c r="D33" s="400"/>
      <c r="E33" s="400"/>
      <c r="F33" s="400"/>
      <c r="G33" s="1132">
        <f t="shared" ref="G33:G38" si="2">SUM(C33:F33)</f>
        <v>260</v>
      </c>
    </row>
    <row r="34" spans="1:9" ht="12" customHeight="1">
      <c r="A34" s="493"/>
      <c r="B34" s="403" t="s">
        <v>495</v>
      </c>
      <c r="C34" s="400">
        <v>260</v>
      </c>
      <c r="D34" s="400"/>
      <c r="E34" s="400"/>
      <c r="F34" s="400"/>
      <c r="G34" s="1132">
        <f t="shared" si="2"/>
        <v>260</v>
      </c>
    </row>
    <row r="35" spans="1:9" ht="12" customHeight="1" thickBot="1">
      <c r="A35" s="1122"/>
      <c r="B35" s="1123"/>
      <c r="C35" s="1124"/>
      <c r="D35" s="1124"/>
      <c r="E35" s="1124"/>
      <c r="F35" s="1124"/>
      <c r="G35" s="1133"/>
    </row>
    <row r="36" spans="1:9" ht="12" customHeight="1">
      <c r="A36" s="885" t="s">
        <v>389</v>
      </c>
      <c r="B36" s="1069" t="s">
        <v>391</v>
      </c>
      <c r="C36" s="400"/>
      <c r="D36" s="402"/>
      <c r="E36" s="400"/>
      <c r="F36" s="400"/>
      <c r="G36" s="1132"/>
    </row>
    <row r="37" spans="1:9" ht="12" customHeight="1">
      <c r="A37" s="1112"/>
      <c r="B37" s="1113" t="s">
        <v>494</v>
      </c>
      <c r="C37" s="1114"/>
      <c r="D37" s="1115">
        <f>G27-C33</f>
        <v>92578</v>
      </c>
      <c r="E37" s="1114"/>
      <c r="F37" s="1114"/>
      <c r="G37" s="1132">
        <f t="shared" si="2"/>
        <v>92578</v>
      </c>
    </row>
    <row r="38" spans="1:9" ht="12" customHeight="1">
      <c r="A38" s="1119"/>
      <c r="B38" s="1118" t="s">
        <v>495</v>
      </c>
      <c r="C38" s="1120"/>
      <c r="D38" s="1121">
        <f>G28-C34</f>
        <v>95502</v>
      </c>
      <c r="E38" s="1120"/>
      <c r="F38" s="1120"/>
      <c r="G38" s="1132">
        <f t="shared" si="2"/>
        <v>95502</v>
      </c>
    </row>
    <row r="39" spans="1:9" ht="12" customHeight="1" thickBot="1">
      <c r="A39" s="1112"/>
      <c r="B39" s="403"/>
      <c r="C39" s="1114"/>
      <c r="D39" s="1115"/>
      <c r="E39" s="1114"/>
      <c r="F39" s="1114"/>
      <c r="G39" s="1133"/>
    </row>
    <row r="40" spans="1:9" ht="12" customHeight="1">
      <c r="A40" s="1446" t="s">
        <v>108</v>
      </c>
      <c r="B40" s="1447"/>
      <c r="C40" s="1082"/>
      <c r="D40" s="1082"/>
      <c r="E40" s="1082"/>
      <c r="F40" s="1082"/>
      <c r="G40" s="1126"/>
      <c r="H40" s="4"/>
      <c r="I40" s="182"/>
    </row>
    <row r="41" spans="1:9" ht="12" customHeight="1">
      <c r="A41" s="1080"/>
      <c r="B41" s="1134" t="s">
        <v>494</v>
      </c>
      <c r="C41" s="1021">
        <f t="shared" ref="C41:G42" si="3">C33+C37</f>
        <v>260</v>
      </c>
      <c r="D41" s="1021">
        <f t="shared" si="3"/>
        <v>92578</v>
      </c>
      <c r="E41" s="1021">
        <f t="shared" si="3"/>
        <v>0</v>
      </c>
      <c r="F41" s="1021">
        <f t="shared" si="3"/>
        <v>0</v>
      </c>
      <c r="G41" s="1022">
        <f t="shared" si="3"/>
        <v>92838</v>
      </c>
      <c r="H41" s="4"/>
      <c r="I41" s="182"/>
    </row>
    <row r="42" spans="1:9" ht="12" customHeight="1">
      <c r="A42" s="1080"/>
      <c r="B42" s="1134" t="s">
        <v>495</v>
      </c>
      <c r="C42" s="1021">
        <f t="shared" si="3"/>
        <v>260</v>
      </c>
      <c r="D42" s="1021">
        <f t="shared" si="3"/>
        <v>95502</v>
      </c>
      <c r="E42" s="1021">
        <f t="shared" si="3"/>
        <v>0</v>
      </c>
      <c r="F42" s="1021">
        <f t="shared" si="3"/>
        <v>0</v>
      </c>
      <c r="G42" s="1022">
        <f t="shared" si="3"/>
        <v>95762</v>
      </c>
      <c r="H42" s="4"/>
      <c r="I42" s="182"/>
    </row>
    <row r="43" spans="1:9" ht="12" customHeight="1" thickBot="1">
      <c r="A43" s="1084"/>
      <c r="B43" s="1135"/>
      <c r="C43" s="1025"/>
      <c r="D43" s="1025"/>
      <c r="E43" s="1025"/>
      <c r="F43" s="1025"/>
      <c r="G43" s="1026"/>
      <c r="H43" s="4"/>
      <c r="I43" s="182"/>
    </row>
    <row r="44" spans="1:9" ht="13.5" customHeight="1">
      <c r="A44" s="1066"/>
      <c r="B44" s="999"/>
      <c r="C44" s="1000"/>
      <c r="D44" s="1000"/>
      <c r="E44" s="1000"/>
      <c r="F44" s="1000"/>
      <c r="G44" s="1003"/>
      <c r="H44" s="4"/>
      <c r="I44" s="182"/>
    </row>
    <row r="45" spans="1:9" ht="13.5" thickBot="1">
      <c r="A45" s="489"/>
      <c r="B45" s="4"/>
      <c r="C45" s="4"/>
      <c r="D45" s="4"/>
      <c r="E45" s="4"/>
      <c r="F45" s="4"/>
      <c r="G45" s="4"/>
      <c r="H45" s="4"/>
      <c r="I45" s="4"/>
    </row>
    <row r="46" spans="1:9" ht="27.75" customHeight="1" thickBot="1">
      <c r="A46" s="1441" t="s">
        <v>276</v>
      </c>
      <c r="B46" s="1442"/>
      <c r="C46" s="1442"/>
      <c r="D46" s="1442"/>
      <c r="E46" s="1442"/>
      <c r="F46" s="1442"/>
      <c r="G46" s="1443"/>
      <c r="H46" s="4"/>
      <c r="I46" s="4"/>
    </row>
    <row r="47" spans="1:9" ht="31.5">
      <c r="A47" s="492" t="s">
        <v>319</v>
      </c>
      <c r="B47" s="116" t="s">
        <v>330</v>
      </c>
      <c r="C47" s="97" t="s">
        <v>60</v>
      </c>
      <c r="D47" s="97" t="s">
        <v>102</v>
      </c>
      <c r="E47" s="97" t="s">
        <v>103</v>
      </c>
      <c r="F47" s="97" t="s">
        <v>522</v>
      </c>
      <c r="G47" s="156" t="s">
        <v>56</v>
      </c>
      <c r="H47" s="4"/>
      <c r="I47" s="4"/>
    </row>
    <row r="48" spans="1:9" ht="12" customHeight="1">
      <c r="A48" s="1444" t="s">
        <v>206</v>
      </c>
      <c r="B48" s="1445"/>
      <c r="C48" s="407"/>
      <c r="D48" s="407"/>
      <c r="E48" s="407"/>
      <c r="F48" s="407"/>
      <c r="G48" s="408"/>
      <c r="H48" s="4"/>
      <c r="I48" s="4"/>
    </row>
    <row r="49" spans="1:9" ht="12" customHeight="1">
      <c r="A49" s="493" t="s">
        <v>339</v>
      </c>
      <c r="B49" s="403" t="s">
        <v>340</v>
      </c>
      <c r="C49" s="400"/>
      <c r="D49" s="400"/>
      <c r="E49" s="400">
        <v>1524</v>
      </c>
      <c r="F49" s="400"/>
      <c r="G49" s="1132">
        <f>SUM(C49:F49)</f>
        <v>1524</v>
      </c>
    </row>
    <row r="50" spans="1:9" ht="12" customHeight="1">
      <c r="A50" s="493"/>
      <c r="B50" s="403" t="s">
        <v>494</v>
      </c>
      <c r="C50" s="400"/>
      <c r="D50" s="400"/>
      <c r="E50" s="400">
        <f>E19</f>
        <v>1524</v>
      </c>
      <c r="F50" s="400"/>
      <c r="G50" s="1132">
        <f t="shared" ref="G50:G69" si="4">SUM(C50:F50)</f>
        <v>1524</v>
      </c>
    </row>
    <row r="51" spans="1:9" ht="12" customHeight="1">
      <c r="A51" s="493"/>
      <c r="B51" s="403" t="s">
        <v>495</v>
      </c>
      <c r="C51" s="400"/>
      <c r="D51" s="400"/>
      <c r="E51" s="400">
        <f>E20</f>
        <v>1524</v>
      </c>
      <c r="F51" s="400"/>
      <c r="G51" s="1132">
        <f t="shared" si="4"/>
        <v>1524</v>
      </c>
    </row>
    <row r="52" spans="1:9" ht="12" customHeight="1" thickBot="1">
      <c r="A52" s="1122"/>
      <c r="B52" s="1123"/>
      <c r="C52" s="1124"/>
      <c r="D52" s="1124"/>
      <c r="E52" s="1124"/>
      <c r="F52" s="1124"/>
      <c r="G52" s="1133"/>
    </row>
    <row r="53" spans="1:9" ht="12" customHeight="1">
      <c r="A53" s="487" t="s">
        <v>341</v>
      </c>
      <c r="B53" s="101" t="s">
        <v>58</v>
      </c>
      <c r="C53" s="358"/>
      <c r="D53" s="358"/>
      <c r="E53" s="358"/>
      <c r="F53" s="358"/>
      <c r="G53" s="1132"/>
    </row>
    <row r="54" spans="1:9" ht="12" customHeight="1">
      <c r="A54" s="1006"/>
      <c r="B54" s="1113" t="s">
        <v>494</v>
      </c>
      <c r="C54" s="1116">
        <f t="shared" ref="C54:E55" si="5">C23</f>
        <v>23298</v>
      </c>
      <c r="D54" s="1116">
        <f t="shared" si="5"/>
        <v>6660</v>
      </c>
      <c r="E54" s="1116">
        <f t="shared" si="5"/>
        <v>15568</v>
      </c>
      <c r="F54" s="1116">
        <v>0</v>
      </c>
      <c r="G54" s="1132">
        <f t="shared" si="4"/>
        <v>45526</v>
      </c>
    </row>
    <row r="55" spans="1:9" ht="12" customHeight="1">
      <c r="A55" s="1006"/>
      <c r="B55" s="1118" t="s">
        <v>495</v>
      </c>
      <c r="C55" s="360">
        <f t="shared" si="5"/>
        <v>24679</v>
      </c>
      <c r="D55" s="360">
        <f t="shared" si="5"/>
        <v>7232</v>
      </c>
      <c r="E55" s="360">
        <f t="shared" si="5"/>
        <v>14718</v>
      </c>
      <c r="F55" s="360">
        <v>1000</v>
      </c>
      <c r="G55" s="1136">
        <f t="shared" si="4"/>
        <v>47629</v>
      </c>
    </row>
    <row r="56" spans="1:9" ht="12" customHeight="1" thickBot="1">
      <c r="A56" s="1052"/>
      <c r="B56" s="1125"/>
      <c r="C56" s="1014"/>
      <c r="D56" s="1014"/>
      <c r="E56" s="1014"/>
      <c r="F56" s="1014"/>
      <c r="G56" s="1137"/>
    </row>
    <row r="57" spans="1:9" ht="12" customHeight="1">
      <c r="A57" s="1127"/>
      <c r="B57" s="10"/>
      <c r="G57" s="1132"/>
      <c r="H57" s="4"/>
      <c r="I57" s="4"/>
    </row>
    <row r="58" spans="1:9" ht="12" customHeight="1">
      <c r="A58" s="1454" t="s">
        <v>208</v>
      </c>
      <c r="B58" s="1455"/>
      <c r="C58" s="360"/>
      <c r="D58" s="360"/>
      <c r="E58" s="360"/>
      <c r="F58" s="360"/>
      <c r="G58" s="1132"/>
      <c r="H58" s="4"/>
      <c r="I58" s="4"/>
    </row>
    <row r="59" spans="1:9" ht="12" customHeight="1">
      <c r="A59" s="493" t="s">
        <v>333</v>
      </c>
      <c r="B59" s="403" t="s">
        <v>334</v>
      </c>
      <c r="C59" s="400"/>
      <c r="D59" s="400"/>
      <c r="E59" s="400"/>
      <c r="F59" s="400"/>
      <c r="G59" s="1132"/>
    </row>
    <row r="60" spans="1:9" ht="12" customHeight="1">
      <c r="A60" s="493"/>
      <c r="B60" s="403" t="s">
        <v>494</v>
      </c>
      <c r="C60" s="400">
        <f t="shared" ref="C60:E61" si="6">C7</f>
        <v>9590</v>
      </c>
      <c r="D60" s="400">
        <f t="shared" si="6"/>
        <v>2763</v>
      </c>
      <c r="E60" s="400">
        <f t="shared" si="6"/>
        <v>19355</v>
      </c>
      <c r="F60" s="400"/>
      <c r="G60" s="1132">
        <f t="shared" si="4"/>
        <v>31708</v>
      </c>
    </row>
    <row r="61" spans="1:9" ht="12" customHeight="1">
      <c r="A61" s="493"/>
      <c r="B61" s="403" t="s">
        <v>495</v>
      </c>
      <c r="C61" s="400">
        <f t="shared" si="6"/>
        <v>10169</v>
      </c>
      <c r="D61" s="400">
        <f t="shared" si="6"/>
        <v>3005</v>
      </c>
      <c r="E61" s="400">
        <f t="shared" si="6"/>
        <v>19355</v>
      </c>
      <c r="F61" s="400"/>
      <c r="G61" s="1132">
        <f t="shared" si="4"/>
        <v>32529</v>
      </c>
    </row>
    <row r="62" spans="1:9" ht="12" customHeight="1" thickBot="1">
      <c r="A62" s="1122"/>
      <c r="B62" s="1123"/>
      <c r="C62" s="1124"/>
      <c r="D62" s="1124"/>
      <c r="E62" s="1124"/>
      <c r="F62" s="1124"/>
      <c r="G62" s="1133"/>
    </row>
    <row r="63" spans="1:9" ht="12" customHeight="1">
      <c r="A63" s="1128" t="s">
        <v>335</v>
      </c>
      <c r="B63" s="403" t="s">
        <v>336</v>
      </c>
      <c r="C63" s="400"/>
      <c r="D63" s="400"/>
      <c r="E63" s="400"/>
      <c r="F63" s="400"/>
      <c r="G63" s="1132"/>
    </row>
    <row r="64" spans="1:9" ht="12" customHeight="1">
      <c r="A64" s="493"/>
      <c r="B64" s="403" t="s">
        <v>494</v>
      </c>
      <c r="C64" s="400">
        <f t="shared" ref="C64:E65" si="7">C11</f>
        <v>9383</v>
      </c>
      <c r="D64" s="400">
        <f t="shared" si="7"/>
        <v>2493</v>
      </c>
      <c r="E64" s="400">
        <f t="shared" si="7"/>
        <v>400</v>
      </c>
      <c r="F64" s="400"/>
      <c r="G64" s="1132">
        <f t="shared" si="4"/>
        <v>12276</v>
      </c>
    </row>
    <row r="65" spans="1:9" ht="12" customHeight="1">
      <c r="A65" s="493"/>
      <c r="B65" s="1129" t="s">
        <v>495</v>
      </c>
      <c r="C65" s="1120">
        <f t="shared" si="7"/>
        <v>9383</v>
      </c>
      <c r="D65" s="1120">
        <f t="shared" si="7"/>
        <v>2493</v>
      </c>
      <c r="E65" s="1120">
        <f t="shared" si="7"/>
        <v>400</v>
      </c>
      <c r="F65" s="1120"/>
      <c r="G65" s="1136">
        <f t="shared" si="4"/>
        <v>12276</v>
      </c>
    </row>
    <row r="66" spans="1:9" ht="12" customHeight="1" thickBot="1">
      <c r="A66" s="1122"/>
      <c r="B66" s="1130"/>
      <c r="C66" s="1131"/>
      <c r="D66" s="1131"/>
      <c r="E66" s="1131"/>
      <c r="F66" s="1131"/>
      <c r="G66" s="1137"/>
    </row>
    <row r="67" spans="1:9" ht="12" customHeight="1">
      <c r="A67" s="1128" t="s">
        <v>337</v>
      </c>
      <c r="B67" s="403" t="s">
        <v>338</v>
      </c>
      <c r="C67" s="400"/>
      <c r="D67" s="400"/>
      <c r="E67" s="400"/>
      <c r="F67" s="400"/>
      <c r="G67" s="1132"/>
    </row>
    <row r="68" spans="1:9" ht="12" customHeight="1">
      <c r="A68" s="1112"/>
      <c r="B68" s="403" t="s">
        <v>494</v>
      </c>
      <c r="C68" s="1120">
        <f>C15</f>
        <v>1431</v>
      </c>
      <c r="D68" s="1120">
        <f>D15</f>
        <v>373</v>
      </c>
      <c r="E68" s="1120"/>
      <c r="F68" s="1120"/>
      <c r="G68" s="1132">
        <f t="shared" si="4"/>
        <v>1804</v>
      </c>
    </row>
    <row r="69" spans="1:9" ht="12" customHeight="1">
      <c r="A69" s="1112"/>
      <c r="B69" s="403" t="s">
        <v>495</v>
      </c>
      <c r="C69" s="1120">
        <f>C16</f>
        <v>1431</v>
      </c>
      <c r="D69" s="1120">
        <f>D16</f>
        <v>373</v>
      </c>
      <c r="E69" s="1120"/>
      <c r="F69" s="1120"/>
      <c r="G69" s="1132">
        <f t="shared" si="4"/>
        <v>1804</v>
      </c>
    </row>
    <row r="70" spans="1:9" ht="12" customHeight="1" thickBot="1">
      <c r="A70" s="1112"/>
      <c r="B70" s="403"/>
      <c r="C70" s="1124"/>
      <c r="D70" s="1124"/>
      <c r="E70" s="1124"/>
      <c r="F70" s="1124"/>
      <c r="G70" s="1133"/>
    </row>
    <row r="71" spans="1:9" ht="12" customHeight="1">
      <c r="A71" s="1446" t="s">
        <v>106</v>
      </c>
      <c r="B71" s="1447"/>
      <c r="C71" s="1027"/>
      <c r="D71" s="1027"/>
      <c r="E71" s="1027"/>
      <c r="F71" s="1027"/>
      <c r="G71" s="401"/>
      <c r="H71" s="4"/>
      <c r="I71" s="4"/>
    </row>
    <row r="72" spans="1:9" ht="12" customHeight="1">
      <c r="A72" s="1080"/>
      <c r="B72" s="1134" t="s">
        <v>494</v>
      </c>
      <c r="C72" s="1021">
        <f t="shared" ref="C72:G73" si="8">C50+C54+C60+C64+C68</f>
        <v>43702</v>
      </c>
      <c r="D72" s="1021">
        <f t="shared" si="8"/>
        <v>12289</v>
      </c>
      <c r="E72" s="1021">
        <f t="shared" si="8"/>
        <v>36847</v>
      </c>
      <c r="F72" s="1021">
        <f t="shared" si="8"/>
        <v>0</v>
      </c>
      <c r="G72" s="1021">
        <f t="shared" si="8"/>
        <v>92838</v>
      </c>
      <c r="H72" s="4"/>
      <c r="I72" s="4"/>
    </row>
    <row r="73" spans="1:9" ht="12" customHeight="1">
      <c r="A73" s="1080"/>
      <c r="B73" s="1134" t="s">
        <v>495</v>
      </c>
      <c r="C73" s="1021">
        <f t="shared" si="8"/>
        <v>45662</v>
      </c>
      <c r="D73" s="1021">
        <f t="shared" si="8"/>
        <v>13103</v>
      </c>
      <c r="E73" s="1021">
        <f t="shared" si="8"/>
        <v>35997</v>
      </c>
      <c r="F73" s="1021">
        <f t="shared" si="8"/>
        <v>1000</v>
      </c>
      <c r="G73" s="1021">
        <f t="shared" si="8"/>
        <v>95762</v>
      </c>
      <c r="H73" s="4"/>
      <c r="I73" s="4"/>
    </row>
    <row r="74" spans="1:9" ht="12" customHeight="1">
      <c r="A74" s="1080"/>
      <c r="B74" s="1134"/>
      <c r="C74" s="1021"/>
      <c r="D74" s="1021"/>
      <c r="E74" s="1021"/>
      <c r="F74" s="1021"/>
      <c r="G74" s="1021"/>
      <c r="H74" s="4"/>
      <c r="I74" s="4"/>
    </row>
    <row r="75" spans="1:9" ht="9" customHeight="1">
      <c r="A75" s="488"/>
      <c r="B75" s="70"/>
      <c r="C75" s="4"/>
      <c r="D75" s="4"/>
      <c r="E75" s="4"/>
      <c r="F75" s="4"/>
      <c r="G75" s="478"/>
      <c r="H75" s="4"/>
      <c r="I75" s="4"/>
    </row>
    <row r="76" spans="1:9" ht="33" customHeight="1">
      <c r="A76" s="492" t="s">
        <v>319</v>
      </c>
      <c r="B76" s="116" t="s">
        <v>330</v>
      </c>
      <c r="C76" s="97" t="s">
        <v>107</v>
      </c>
      <c r="D76" s="97" t="s">
        <v>417</v>
      </c>
      <c r="E76" s="97"/>
      <c r="F76" s="97"/>
      <c r="G76" s="156"/>
      <c r="H76" s="4"/>
      <c r="I76" s="4"/>
    </row>
    <row r="77" spans="1:9" ht="12" customHeight="1">
      <c r="A77" s="1454" t="s">
        <v>208</v>
      </c>
      <c r="B77" s="1455"/>
      <c r="C77" s="360"/>
      <c r="D77" s="360"/>
      <c r="E77" s="360"/>
      <c r="F77" s="360"/>
      <c r="G77" s="359"/>
      <c r="H77" s="4"/>
      <c r="I77" s="4"/>
    </row>
    <row r="78" spans="1:9" ht="12" customHeight="1">
      <c r="A78" s="493" t="s">
        <v>333</v>
      </c>
      <c r="B78" s="403" t="s">
        <v>334</v>
      </c>
      <c r="C78" s="400"/>
      <c r="D78" s="400"/>
      <c r="E78" s="400"/>
      <c r="F78" s="400"/>
      <c r="G78" s="401"/>
      <c r="H78" s="4"/>
      <c r="I78" s="4"/>
    </row>
    <row r="79" spans="1:9" ht="12" customHeight="1">
      <c r="A79" s="493"/>
      <c r="B79" s="403" t="s">
        <v>494</v>
      </c>
      <c r="C79" s="400">
        <f>C33</f>
        <v>260</v>
      </c>
      <c r="D79" s="400"/>
      <c r="E79" s="400"/>
      <c r="F79" s="400"/>
      <c r="G79" s="1139">
        <f t="shared" ref="G79:G84" si="9">SUM(C79:F79)</f>
        <v>260</v>
      </c>
      <c r="H79" s="4"/>
      <c r="I79" s="4"/>
    </row>
    <row r="80" spans="1:9" ht="12" customHeight="1">
      <c r="A80" s="493"/>
      <c r="B80" s="403" t="s">
        <v>495</v>
      </c>
      <c r="C80" s="400">
        <f>C34</f>
        <v>260</v>
      </c>
      <c r="D80" s="400"/>
      <c r="E80" s="400"/>
      <c r="F80" s="400"/>
      <c r="G80" s="1139">
        <f t="shared" si="9"/>
        <v>260</v>
      </c>
      <c r="H80" s="4"/>
      <c r="I80" s="4"/>
    </row>
    <row r="81" spans="1:9" ht="12" customHeight="1" thickBot="1">
      <c r="A81" s="1122"/>
      <c r="B81" s="1123"/>
      <c r="C81" s="1124"/>
      <c r="D81" s="1124"/>
      <c r="E81" s="1124"/>
      <c r="F81" s="1124"/>
      <c r="G81" s="1140"/>
      <c r="H81" s="4"/>
      <c r="I81" s="4"/>
    </row>
    <row r="82" spans="1:9" ht="12" customHeight="1">
      <c r="A82" s="1128" t="s">
        <v>389</v>
      </c>
      <c r="B82" s="403" t="s">
        <v>391</v>
      </c>
      <c r="C82" s="400"/>
      <c r="D82" s="402"/>
      <c r="E82" s="400"/>
      <c r="F82" s="400"/>
      <c r="G82" s="1139"/>
      <c r="H82" s="4"/>
      <c r="I82" s="4"/>
    </row>
    <row r="83" spans="1:9" ht="12" customHeight="1">
      <c r="A83" s="1112"/>
      <c r="B83" s="1113" t="s">
        <v>494</v>
      </c>
      <c r="C83" s="1114"/>
      <c r="D83" s="1121">
        <f>D37</f>
        <v>92578</v>
      </c>
      <c r="E83" s="1114"/>
      <c r="F83" s="1114"/>
      <c r="G83" s="1139">
        <f t="shared" si="9"/>
        <v>92578</v>
      </c>
      <c r="H83" s="4"/>
      <c r="I83" s="4"/>
    </row>
    <row r="84" spans="1:9" ht="12" customHeight="1">
      <c r="A84" s="1119"/>
      <c r="B84" s="1118" t="s">
        <v>495</v>
      </c>
      <c r="C84" s="1120"/>
      <c r="D84" s="1121">
        <f>D38</f>
        <v>95502</v>
      </c>
      <c r="E84" s="1120"/>
      <c r="F84" s="1120"/>
      <c r="G84" s="1139">
        <f t="shared" si="9"/>
        <v>95502</v>
      </c>
      <c r="H84" s="4"/>
      <c r="I84" s="4"/>
    </row>
    <row r="85" spans="1:9" ht="12" customHeight="1" thickBot="1">
      <c r="A85" s="1112"/>
      <c r="B85" s="403"/>
      <c r="C85" s="1114"/>
      <c r="D85" s="1077"/>
      <c r="E85" s="1114"/>
      <c r="F85" s="1114"/>
      <c r="G85" s="1140"/>
      <c r="H85" s="4"/>
      <c r="I85" s="4"/>
    </row>
    <row r="86" spans="1:9" ht="12" customHeight="1">
      <c r="A86" s="1446" t="s">
        <v>108</v>
      </c>
      <c r="B86" s="1447"/>
      <c r="C86" s="1082"/>
      <c r="D86" s="1027"/>
      <c r="E86" s="1082"/>
      <c r="F86" s="1082"/>
      <c r="G86" s="1141"/>
      <c r="H86" s="4"/>
      <c r="I86" s="4"/>
    </row>
    <row r="87" spans="1:9" ht="12" customHeight="1">
      <c r="A87" s="1104"/>
      <c r="B87" s="1134" t="s">
        <v>494</v>
      </c>
      <c r="C87" s="1058">
        <f t="shared" ref="C87:G88" si="10">C79+C83</f>
        <v>260</v>
      </c>
      <c r="D87" s="1058">
        <f t="shared" si="10"/>
        <v>92578</v>
      </c>
      <c r="E87" s="1058">
        <f t="shared" si="10"/>
        <v>0</v>
      </c>
      <c r="F87" s="1058">
        <f t="shared" si="10"/>
        <v>0</v>
      </c>
      <c r="G87" s="1063">
        <f t="shared" si="10"/>
        <v>92838</v>
      </c>
      <c r="H87" s="4"/>
      <c r="I87" s="4"/>
    </row>
    <row r="88" spans="1:9" ht="12" customHeight="1">
      <c r="A88" s="1104"/>
      <c r="B88" s="1134" t="s">
        <v>495</v>
      </c>
      <c r="C88" s="1058">
        <f t="shared" si="10"/>
        <v>260</v>
      </c>
      <c r="D88" s="1058">
        <f t="shared" si="10"/>
        <v>95502</v>
      </c>
      <c r="E88" s="1058">
        <f t="shared" si="10"/>
        <v>0</v>
      </c>
      <c r="F88" s="1058">
        <f t="shared" si="10"/>
        <v>0</v>
      </c>
      <c r="G88" s="1063">
        <f t="shared" si="10"/>
        <v>95762</v>
      </c>
      <c r="H88" s="4"/>
      <c r="I88" s="4"/>
    </row>
    <row r="89" spans="1:9" ht="12" customHeight="1" thickBot="1">
      <c r="A89" s="1138"/>
      <c r="B89" s="1135"/>
      <c r="C89" s="1062"/>
      <c r="D89" s="1062"/>
      <c r="E89" s="1062"/>
      <c r="F89" s="1062"/>
      <c r="G89" s="1064"/>
      <c r="H89" s="4"/>
      <c r="I89" s="4"/>
    </row>
    <row r="90" spans="1:9">
      <c r="A90" s="489"/>
      <c r="B90" s="61"/>
      <c r="C90" s="69"/>
      <c r="D90" s="69"/>
      <c r="E90" s="69"/>
      <c r="F90" s="69"/>
      <c r="G90" s="4"/>
      <c r="H90" s="4"/>
      <c r="I90" s="4"/>
    </row>
    <row r="91" spans="1:9">
      <c r="A91" s="489"/>
      <c r="B91" s="61"/>
      <c r="C91" s="61"/>
      <c r="D91" s="61"/>
      <c r="E91" s="61"/>
      <c r="F91" s="61"/>
      <c r="G91" s="4"/>
      <c r="H91" s="4"/>
      <c r="I91" s="4"/>
    </row>
    <row r="92" spans="1:9">
      <c r="A92" s="490"/>
      <c r="B92" s="69"/>
      <c r="C92" s="69"/>
      <c r="D92" s="69"/>
      <c r="E92" s="69"/>
      <c r="F92" s="69"/>
      <c r="G92" s="4"/>
      <c r="H92" s="4"/>
      <c r="I92" s="4"/>
    </row>
    <row r="93" spans="1:9">
      <c r="A93" s="489"/>
      <c r="B93" s="4"/>
      <c r="C93" s="4"/>
      <c r="D93" s="4"/>
      <c r="E93" s="4"/>
      <c r="F93" s="4"/>
      <c r="G93" s="4"/>
      <c r="H93" s="4"/>
      <c r="I93" s="4"/>
    </row>
    <row r="94" spans="1:9">
      <c r="A94" s="489"/>
      <c r="B94" s="4"/>
      <c r="C94" s="4"/>
      <c r="D94" s="4"/>
      <c r="E94" s="4"/>
      <c r="F94" s="4"/>
      <c r="G94" s="4"/>
      <c r="H94" s="4"/>
      <c r="I94" s="4"/>
    </row>
    <row r="95" spans="1:9">
      <c r="A95" s="489"/>
      <c r="B95" s="4"/>
      <c r="C95" s="4"/>
      <c r="D95" s="4"/>
      <c r="E95" s="4"/>
      <c r="F95" s="4"/>
      <c r="G95" s="4"/>
      <c r="H95" s="4"/>
      <c r="I95" s="4"/>
    </row>
    <row r="96" spans="1:9">
      <c r="A96" s="489"/>
      <c r="B96" s="4"/>
      <c r="C96" s="4"/>
      <c r="D96" s="4"/>
      <c r="E96" s="4"/>
      <c r="F96" s="4"/>
      <c r="G96" s="4"/>
      <c r="H96" s="4"/>
      <c r="I96" s="4"/>
    </row>
    <row r="97" spans="1:9">
      <c r="A97" s="489"/>
      <c r="B97" s="4"/>
      <c r="C97" s="4"/>
      <c r="D97" s="4"/>
      <c r="E97" s="4"/>
      <c r="F97" s="4"/>
      <c r="G97" s="4"/>
      <c r="H97" s="4"/>
      <c r="I97" s="4"/>
    </row>
    <row r="98" spans="1:9">
      <c r="A98" s="489"/>
      <c r="B98" s="4"/>
      <c r="C98" s="4"/>
      <c r="D98" s="4"/>
      <c r="E98" s="4"/>
      <c r="F98" s="4"/>
      <c r="G98" s="4"/>
      <c r="H98" s="4"/>
      <c r="I98" s="4"/>
    </row>
    <row r="99" spans="1:9">
      <c r="A99" s="489"/>
      <c r="B99" s="4"/>
      <c r="C99" s="4"/>
      <c r="D99" s="4"/>
      <c r="E99" s="4"/>
      <c r="F99" s="4"/>
      <c r="G99" s="4"/>
      <c r="H99" s="4"/>
      <c r="I99" s="4"/>
    </row>
    <row r="100" spans="1:9">
      <c r="A100" s="489"/>
      <c r="B100" s="4"/>
      <c r="C100" s="4"/>
      <c r="D100" s="4"/>
      <c r="E100" s="4"/>
      <c r="F100" s="4"/>
      <c r="G100" s="4"/>
      <c r="H100" s="4"/>
      <c r="I100" s="4"/>
    </row>
    <row r="101" spans="1:9">
      <c r="A101" s="489"/>
      <c r="B101" s="4"/>
      <c r="C101" s="4"/>
      <c r="D101" s="4"/>
      <c r="E101" s="4"/>
      <c r="F101" s="4"/>
      <c r="G101" s="4"/>
      <c r="H101" s="4"/>
      <c r="I101" s="4"/>
    </row>
    <row r="102" spans="1:9">
      <c r="A102" s="489"/>
      <c r="B102" s="4"/>
      <c r="C102" s="4"/>
      <c r="D102" s="4"/>
      <c r="E102" s="4"/>
      <c r="F102" s="4"/>
      <c r="G102" s="4"/>
      <c r="H102" s="4"/>
      <c r="I102" s="4"/>
    </row>
    <row r="103" spans="1:9">
      <c r="A103" s="489"/>
      <c r="B103" s="4"/>
      <c r="C103" s="4"/>
      <c r="D103" s="4"/>
      <c r="E103" s="4"/>
      <c r="F103" s="4"/>
      <c r="G103" s="4"/>
      <c r="H103" s="4"/>
      <c r="I103" s="4"/>
    </row>
    <row r="104" spans="1:9">
      <c r="A104" s="489"/>
      <c r="B104" s="4"/>
      <c r="C104" s="4"/>
      <c r="D104" s="4"/>
      <c r="E104" s="4"/>
      <c r="F104" s="4"/>
      <c r="G104" s="4"/>
      <c r="H104" s="4"/>
      <c r="I104" s="4"/>
    </row>
    <row r="105" spans="1:9">
      <c r="A105" s="489"/>
      <c r="B105" s="4"/>
      <c r="C105" s="4"/>
      <c r="D105" s="4"/>
      <c r="E105" s="4"/>
      <c r="F105" s="4"/>
      <c r="G105" s="4"/>
      <c r="H105" s="4"/>
      <c r="I105" s="4"/>
    </row>
    <row r="106" spans="1:9">
      <c r="A106" s="489"/>
      <c r="B106" s="4"/>
      <c r="C106" s="4"/>
      <c r="D106" s="4"/>
      <c r="E106" s="4"/>
      <c r="F106" s="4"/>
      <c r="G106" s="4"/>
      <c r="H106" s="4"/>
      <c r="I106" s="4"/>
    </row>
    <row r="107" spans="1:9">
      <c r="A107" s="489"/>
      <c r="B107" s="4"/>
      <c r="C107" s="4"/>
      <c r="D107" s="4"/>
      <c r="E107" s="4"/>
      <c r="F107" s="4"/>
      <c r="G107" s="4"/>
      <c r="H107" s="4"/>
      <c r="I107" s="4"/>
    </row>
    <row r="108" spans="1:9">
      <c r="A108" s="489"/>
      <c r="B108" s="4"/>
      <c r="C108" s="4"/>
      <c r="D108" s="4"/>
      <c r="E108" s="4"/>
      <c r="F108" s="4"/>
      <c r="G108" s="4"/>
      <c r="H108" s="4"/>
      <c r="I108" s="4"/>
    </row>
    <row r="109" spans="1:9">
      <c r="A109" s="489"/>
      <c r="B109" s="4"/>
      <c r="C109" s="4"/>
      <c r="D109" s="4"/>
      <c r="E109" s="4"/>
      <c r="F109" s="4"/>
      <c r="G109" s="4"/>
      <c r="H109" s="4"/>
      <c r="I109" s="4"/>
    </row>
    <row r="110" spans="1:9">
      <c r="A110" s="489"/>
      <c r="B110" s="4"/>
      <c r="C110" s="4"/>
      <c r="D110" s="4"/>
      <c r="E110" s="4"/>
      <c r="F110" s="4"/>
      <c r="G110" s="4"/>
      <c r="H110" s="4"/>
      <c r="I110" s="4"/>
    </row>
    <row r="111" spans="1:9">
      <c r="A111" s="489"/>
      <c r="B111" s="4"/>
      <c r="C111" s="4"/>
      <c r="D111" s="4"/>
      <c r="E111" s="4"/>
      <c r="F111" s="4"/>
      <c r="G111" s="4"/>
      <c r="H111" s="4"/>
      <c r="I111" s="4"/>
    </row>
    <row r="112" spans="1:9">
      <c r="A112" s="489"/>
      <c r="B112" s="4"/>
      <c r="C112" s="4"/>
      <c r="D112" s="4"/>
      <c r="E112" s="4"/>
      <c r="F112" s="4"/>
      <c r="G112" s="4"/>
      <c r="H112" s="4"/>
      <c r="I112" s="4"/>
    </row>
    <row r="113" spans="1:9">
      <c r="A113" s="489"/>
      <c r="B113" s="4"/>
      <c r="C113" s="4"/>
      <c r="D113" s="4"/>
      <c r="E113" s="4"/>
      <c r="F113" s="4"/>
      <c r="G113" s="4"/>
      <c r="H113" s="4"/>
      <c r="I113" s="4"/>
    </row>
    <row r="114" spans="1:9">
      <c r="A114" s="489"/>
      <c r="B114" s="4"/>
      <c r="C114" s="4"/>
      <c r="D114" s="4"/>
      <c r="E114" s="4"/>
      <c r="F114" s="4"/>
      <c r="G114" s="4"/>
      <c r="H114" s="4"/>
      <c r="I114" s="4"/>
    </row>
    <row r="115" spans="1:9">
      <c r="A115" s="489"/>
      <c r="B115" s="4"/>
      <c r="C115" s="4"/>
      <c r="D115" s="4"/>
      <c r="E115" s="4"/>
      <c r="F115" s="4"/>
      <c r="G115" s="4"/>
      <c r="H115" s="4"/>
      <c r="I115" s="4"/>
    </row>
    <row r="116" spans="1:9">
      <c r="A116" s="489"/>
      <c r="B116" s="4"/>
      <c r="C116" s="4"/>
      <c r="D116" s="4"/>
      <c r="E116" s="4"/>
      <c r="F116" s="4"/>
      <c r="G116" s="4"/>
      <c r="H116" s="4"/>
      <c r="I116" s="4"/>
    </row>
    <row r="117" spans="1:9">
      <c r="A117" s="489"/>
      <c r="B117" s="4"/>
      <c r="C117" s="4"/>
      <c r="D117" s="4"/>
      <c r="E117" s="4"/>
      <c r="F117" s="4"/>
      <c r="G117" s="4"/>
      <c r="H117" s="4"/>
      <c r="I117" s="4"/>
    </row>
    <row r="118" spans="1:9">
      <c r="A118" s="489"/>
      <c r="B118" s="4"/>
      <c r="C118" s="4"/>
      <c r="D118" s="4"/>
      <c r="E118" s="4"/>
      <c r="F118" s="4"/>
      <c r="G118" s="4"/>
      <c r="H118" s="4"/>
      <c r="I118" s="4"/>
    </row>
    <row r="119" spans="1:9">
      <c r="A119" s="489"/>
      <c r="B119" s="4"/>
      <c r="C119" s="4"/>
      <c r="D119" s="4"/>
      <c r="E119" s="4"/>
      <c r="F119" s="4"/>
      <c r="G119" s="4"/>
      <c r="H119" s="4"/>
      <c r="I119" s="4"/>
    </row>
    <row r="120" spans="1:9">
      <c r="A120" s="489"/>
      <c r="B120" s="4"/>
      <c r="C120" s="4"/>
      <c r="D120" s="4"/>
      <c r="E120" s="4"/>
      <c r="F120" s="4"/>
      <c r="G120" s="4"/>
      <c r="H120" s="4"/>
      <c r="I120" s="4"/>
    </row>
    <row r="121" spans="1:9">
      <c r="A121" s="489"/>
      <c r="B121" s="4"/>
      <c r="C121" s="4"/>
      <c r="D121" s="4"/>
      <c r="E121" s="4"/>
      <c r="F121" s="4"/>
      <c r="G121" s="4"/>
      <c r="H121" s="4"/>
      <c r="I121" s="4"/>
    </row>
    <row r="122" spans="1:9">
      <c r="A122" s="489"/>
      <c r="B122" s="4"/>
      <c r="C122" s="4"/>
      <c r="D122" s="4"/>
      <c r="E122" s="4"/>
      <c r="F122" s="4"/>
      <c r="G122" s="4"/>
      <c r="H122" s="4"/>
      <c r="I122" s="4"/>
    </row>
    <row r="123" spans="1:9">
      <c r="A123" s="489"/>
      <c r="B123" s="4"/>
      <c r="C123" s="4"/>
      <c r="D123" s="4"/>
      <c r="E123" s="4"/>
      <c r="F123" s="4"/>
      <c r="G123" s="4"/>
      <c r="H123" s="4"/>
      <c r="I123" s="4"/>
    </row>
    <row r="124" spans="1:9">
      <c r="A124" s="489"/>
      <c r="B124" s="4"/>
      <c r="C124" s="4"/>
      <c r="D124" s="4"/>
      <c r="E124" s="4"/>
      <c r="F124" s="4"/>
      <c r="G124" s="4"/>
      <c r="H124" s="4"/>
      <c r="I124" s="4"/>
    </row>
  </sheetData>
  <mergeCells count="9">
    <mergeCell ref="A86:B86"/>
    <mergeCell ref="A77:B77"/>
    <mergeCell ref="A1:G1"/>
    <mergeCell ref="A46:G46"/>
    <mergeCell ref="A48:B48"/>
    <mergeCell ref="A58:B58"/>
    <mergeCell ref="A26:B26"/>
    <mergeCell ref="A40:B40"/>
    <mergeCell ref="A71:B71"/>
  </mergeCells>
  <phoneticPr fontId="3" type="noConversion"/>
  <pageMargins left="0.7" right="0.7" top="0.75" bottom="0.75" header="0.3" footer="0.3"/>
  <pageSetup paperSize="9" orientation="landscape" r:id="rId1"/>
  <headerFooter alignWithMargins="0">
    <oddHeader>&amp;A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 codeName="Munka22"/>
  <dimension ref="A1:P209"/>
  <sheetViews>
    <sheetView topLeftCell="A25" workbookViewId="0">
      <selection activeCell="B93" sqref="B93"/>
    </sheetView>
  </sheetViews>
  <sheetFormatPr defaultRowHeight="12.75"/>
  <cols>
    <col min="1" max="1" width="26.7109375" customWidth="1"/>
    <col min="2" max="2" width="12.28515625" customWidth="1"/>
    <col min="3" max="4" width="8.42578125" customWidth="1"/>
    <col min="6" max="14" width="8.42578125" customWidth="1"/>
    <col min="15" max="15" width="11.7109375" customWidth="1"/>
  </cols>
  <sheetData>
    <row r="1" spans="1:16" ht="13.5" thickBot="1"/>
    <row r="2" spans="1:16" ht="29.25" customHeight="1" thickBot="1">
      <c r="A2" s="1358" t="s">
        <v>277</v>
      </c>
      <c r="B2" s="1359"/>
      <c r="C2" s="1359"/>
      <c r="D2" s="1359"/>
      <c r="E2" s="1359"/>
      <c r="F2" s="1359"/>
      <c r="G2" s="1359"/>
      <c r="H2" s="1359"/>
      <c r="I2" s="1359"/>
      <c r="J2" s="1359"/>
      <c r="K2" s="1359"/>
      <c r="L2" s="1359"/>
      <c r="M2" s="1359"/>
      <c r="N2" s="1360"/>
    </row>
    <row r="3" spans="1:16">
      <c r="A3" s="256"/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257"/>
    </row>
    <row r="4" spans="1:16" ht="13.5" thickBot="1">
      <c r="A4" s="258" t="s">
        <v>154</v>
      </c>
      <c r="B4" s="259"/>
      <c r="C4" s="260"/>
      <c r="D4" s="260"/>
      <c r="E4" s="260"/>
      <c r="F4" s="259"/>
      <c r="G4" s="261"/>
      <c r="H4" s="261"/>
      <c r="I4" s="262"/>
      <c r="J4" s="263"/>
      <c r="K4" s="263"/>
      <c r="L4" s="264"/>
      <c r="M4" s="263"/>
      <c r="N4" s="265"/>
    </row>
    <row r="5" spans="1:16">
      <c r="A5" s="41" t="s">
        <v>34</v>
      </c>
      <c r="B5" s="44" t="s">
        <v>1</v>
      </c>
      <c r="C5" s="42" t="s">
        <v>35</v>
      </c>
      <c r="D5" s="42" t="s">
        <v>36</v>
      </c>
      <c r="E5" s="42" t="s">
        <v>37</v>
      </c>
      <c r="F5" s="42" t="s">
        <v>38</v>
      </c>
      <c r="G5" s="42" t="s">
        <v>39</v>
      </c>
      <c r="H5" s="42" t="s">
        <v>40</v>
      </c>
      <c r="I5" s="42" t="s">
        <v>41</v>
      </c>
      <c r="J5" s="42" t="s">
        <v>50</v>
      </c>
      <c r="K5" s="43" t="s">
        <v>51</v>
      </c>
      <c r="L5" s="42" t="s">
        <v>52</v>
      </c>
      <c r="M5" s="42" t="s">
        <v>53</v>
      </c>
      <c r="N5" s="44" t="s">
        <v>54</v>
      </c>
    </row>
    <row r="6" spans="1:16" ht="13.5" thickBot="1">
      <c r="A6" s="45" t="s">
        <v>42</v>
      </c>
      <c r="B6" s="47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7"/>
    </row>
    <row r="7" spans="1:16">
      <c r="A7" s="48"/>
      <c r="B7" s="50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50"/>
    </row>
    <row r="8" spans="1:16">
      <c r="A8" s="51" t="s">
        <v>413</v>
      </c>
      <c r="B8" s="369">
        <f>'1.sz. melléklet'!B6</f>
        <v>51094</v>
      </c>
      <c r="C8" s="370">
        <f>$B8/12</f>
        <v>4257.833333333333</v>
      </c>
      <c r="D8" s="370">
        <f t="shared" ref="D8:N8" si="0">$B8/12</f>
        <v>4257.833333333333</v>
      </c>
      <c r="E8" s="370">
        <f t="shared" si="0"/>
        <v>4257.833333333333</v>
      </c>
      <c r="F8" s="370">
        <f t="shared" si="0"/>
        <v>4257.833333333333</v>
      </c>
      <c r="G8" s="370">
        <f t="shared" si="0"/>
        <v>4257.833333333333</v>
      </c>
      <c r="H8" s="370">
        <f t="shared" si="0"/>
        <v>4257.833333333333</v>
      </c>
      <c r="I8" s="370">
        <f t="shared" si="0"/>
        <v>4257.833333333333</v>
      </c>
      <c r="J8" s="370">
        <f t="shared" si="0"/>
        <v>4257.833333333333</v>
      </c>
      <c r="K8" s="370">
        <f t="shared" si="0"/>
        <v>4257.833333333333</v>
      </c>
      <c r="L8" s="370">
        <f t="shared" si="0"/>
        <v>4257.833333333333</v>
      </c>
      <c r="M8" s="370">
        <f t="shared" si="0"/>
        <v>4257.833333333333</v>
      </c>
      <c r="N8" s="371">
        <f t="shared" si="0"/>
        <v>4257.833333333333</v>
      </c>
      <c r="O8" s="267"/>
      <c r="P8" s="351"/>
    </row>
    <row r="9" spans="1:16">
      <c r="A9" s="51" t="s">
        <v>220</v>
      </c>
      <c r="B9" s="372">
        <f>'1.sz. melléklet'!B5</f>
        <v>399700</v>
      </c>
      <c r="C9" s="373"/>
      <c r="D9" s="373"/>
      <c r="E9" s="373">
        <f>250+200</f>
        <v>450</v>
      </c>
      <c r="F9" s="373">
        <f>14000+185000</f>
        <v>199000</v>
      </c>
      <c r="G9" s="373"/>
      <c r="H9" s="373">
        <v>500</v>
      </c>
      <c r="I9" s="373">
        <v>250</v>
      </c>
      <c r="J9" s="373"/>
      <c r="K9" s="373">
        <v>199000</v>
      </c>
      <c r="L9" s="373"/>
      <c r="M9" s="373"/>
      <c r="N9" s="374">
        <v>500</v>
      </c>
      <c r="O9" s="267"/>
      <c r="P9" s="351"/>
    </row>
    <row r="10" spans="1:16">
      <c r="A10" s="51" t="s">
        <v>439</v>
      </c>
      <c r="B10" s="372">
        <v>146016</v>
      </c>
      <c r="C10" s="373">
        <f>$B10/12</f>
        <v>12168</v>
      </c>
      <c r="D10" s="373">
        <f t="shared" ref="D10:N10" si="1">$B10/12</f>
        <v>12168</v>
      </c>
      <c r="E10" s="373">
        <f>$B10/12</f>
        <v>12168</v>
      </c>
      <c r="F10" s="373">
        <f t="shared" si="1"/>
        <v>12168</v>
      </c>
      <c r="G10" s="373">
        <f t="shared" si="1"/>
        <v>12168</v>
      </c>
      <c r="H10" s="373">
        <f t="shared" si="1"/>
        <v>12168</v>
      </c>
      <c r="I10" s="373">
        <f t="shared" si="1"/>
        <v>12168</v>
      </c>
      <c r="J10" s="373">
        <f t="shared" si="1"/>
        <v>12168</v>
      </c>
      <c r="K10" s="373">
        <f t="shared" si="1"/>
        <v>12168</v>
      </c>
      <c r="L10" s="373">
        <f t="shared" si="1"/>
        <v>12168</v>
      </c>
      <c r="M10" s="373">
        <f t="shared" si="1"/>
        <v>12168</v>
      </c>
      <c r="N10" s="374">
        <f t="shared" si="1"/>
        <v>12168</v>
      </c>
      <c r="O10" s="267"/>
      <c r="P10" s="351"/>
    </row>
    <row r="11" spans="1:16">
      <c r="A11" s="51" t="s">
        <v>116</v>
      </c>
      <c r="B11" s="372">
        <f>'1.sz. melléklet'!B9</f>
        <v>56000</v>
      </c>
      <c r="C11" s="373"/>
      <c r="D11" s="373"/>
      <c r="E11" s="373">
        <v>33000</v>
      </c>
      <c r="F11" s="373"/>
      <c r="G11" s="373">
        <v>3000</v>
      </c>
      <c r="H11" s="373">
        <v>10000</v>
      </c>
      <c r="I11" s="373">
        <v>10000</v>
      </c>
      <c r="J11" s="373"/>
      <c r="K11" s="373"/>
      <c r="L11" s="373"/>
      <c r="M11" s="373"/>
      <c r="N11" s="374"/>
      <c r="O11" s="267"/>
      <c r="P11" s="351"/>
    </row>
    <row r="12" spans="1:16">
      <c r="A12" s="51" t="s">
        <v>440</v>
      </c>
      <c r="B12" s="372">
        <v>74610</v>
      </c>
      <c r="C12" s="373">
        <f>600+695</f>
        <v>1295</v>
      </c>
      <c r="D12" s="373">
        <f>695</f>
        <v>695</v>
      </c>
      <c r="E12" s="373">
        <f>695+2000</f>
        <v>2695</v>
      </c>
      <c r="F12" s="373">
        <f>600+695</f>
        <v>1295</v>
      </c>
      <c r="G12" s="373">
        <f>695</f>
        <v>695</v>
      </c>
      <c r="H12" s="373">
        <f>695</f>
        <v>695</v>
      </c>
      <c r="I12" s="373">
        <f>600+695</f>
        <v>1295</v>
      </c>
      <c r="J12" s="373">
        <f>695</f>
        <v>695</v>
      </c>
      <c r="K12" s="373">
        <f>695+8057+10228+21920</f>
        <v>40900</v>
      </c>
      <c r="L12" s="373">
        <f>695+600</f>
        <v>1295</v>
      </c>
      <c r="M12" s="373">
        <f>695+21662</f>
        <v>22357</v>
      </c>
      <c r="N12" s="374">
        <v>698</v>
      </c>
      <c r="O12" s="267"/>
      <c r="P12" s="351"/>
    </row>
    <row r="13" spans="1:16">
      <c r="A13" s="51" t="s">
        <v>5</v>
      </c>
      <c r="B13" s="372"/>
      <c r="C13" s="373"/>
      <c r="D13" s="373"/>
      <c r="E13" s="373"/>
      <c r="F13" s="373"/>
      <c r="G13" s="373"/>
      <c r="H13" s="373"/>
      <c r="I13" s="373"/>
      <c r="J13" s="373"/>
      <c r="K13" s="373"/>
      <c r="L13" s="373"/>
      <c r="M13" s="373"/>
      <c r="N13" s="374"/>
      <c r="O13" s="267"/>
      <c r="P13" s="351"/>
    </row>
    <row r="14" spans="1:16">
      <c r="A14" s="51" t="s">
        <v>49</v>
      </c>
      <c r="B14" s="372">
        <f>'1.sz. melléklet'!B12</f>
        <v>90000</v>
      </c>
      <c r="C14" s="373">
        <f>B14</f>
        <v>90000</v>
      </c>
      <c r="D14" s="373"/>
      <c r="E14" s="373"/>
      <c r="F14" s="373"/>
      <c r="G14" s="373"/>
      <c r="H14" s="373"/>
      <c r="I14" s="373"/>
      <c r="J14" s="373"/>
      <c r="K14" s="373"/>
      <c r="L14" s="373"/>
      <c r="M14" s="373"/>
      <c r="N14" s="374"/>
      <c r="O14" s="267"/>
      <c r="P14" s="351"/>
    </row>
    <row r="15" spans="1:16" ht="13.5" thickBot="1">
      <c r="A15" s="52"/>
      <c r="B15" s="375"/>
      <c r="C15" s="376"/>
      <c r="D15" s="376"/>
      <c r="E15" s="376"/>
      <c r="F15" s="376"/>
      <c r="G15" s="376"/>
      <c r="H15" s="376"/>
      <c r="I15" s="376"/>
      <c r="J15" s="376"/>
      <c r="K15" s="376"/>
      <c r="L15" s="376"/>
      <c r="M15" s="376"/>
      <c r="N15" s="375"/>
      <c r="O15" s="267"/>
      <c r="P15" s="351"/>
    </row>
    <row r="16" spans="1:16" ht="13.5" thickBot="1">
      <c r="A16" s="53" t="s">
        <v>20</v>
      </c>
      <c r="B16" s="377">
        <f>SUM(B8:B15)</f>
        <v>817420</v>
      </c>
      <c r="C16" s="378">
        <f>SUM(C8:C15)</f>
        <v>107720.83333333333</v>
      </c>
      <c r="D16" s="378">
        <f t="shared" ref="D16:N16" si="2">SUM(D8:D15)</f>
        <v>17120.833333333332</v>
      </c>
      <c r="E16" s="378">
        <f t="shared" si="2"/>
        <v>52570.833333333328</v>
      </c>
      <c r="F16" s="378">
        <f t="shared" si="2"/>
        <v>216720.83333333334</v>
      </c>
      <c r="G16" s="378">
        <f t="shared" si="2"/>
        <v>20120.833333333332</v>
      </c>
      <c r="H16" s="378">
        <f t="shared" si="2"/>
        <v>27620.833333333332</v>
      </c>
      <c r="I16" s="378">
        <f t="shared" si="2"/>
        <v>27970.833333333332</v>
      </c>
      <c r="J16" s="378">
        <f t="shared" si="2"/>
        <v>17120.833333333332</v>
      </c>
      <c r="K16" s="378">
        <f t="shared" si="2"/>
        <v>256325.83333333334</v>
      </c>
      <c r="L16" s="378">
        <f t="shared" si="2"/>
        <v>17720.833333333332</v>
      </c>
      <c r="M16" s="378">
        <f t="shared" si="2"/>
        <v>38782.833333333328</v>
      </c>
      <c r="N16" s="378">
        <f t="shared" si="2"/>
        <v>17623.833333333332</v>
      </c>
      <c r="O16" s="267"/>
      <c r="P16" s="351"/>
    </row>
    <row r="17" spans="1:16">
      <c r="A17" s="54"/>
      <c r="B17" s="379"/>
      <c r="C17" s="380"/>
      <c r="D17" s="380"/>
      <c r="E17" s="380"/>
      <c r="F17" s="380"/>
      <c r="G17" s="380"/>
      <c r="H17" s="380"/>
      <c r="I17" s="380"/>
      <c r="J17" s="380"/>
      <c r="K17" s="380"/>
      <c r="L17" s="380"/>
      <c r="M17" s="380"/>
      <c r="N17" s="379"/>
      <c r="O17" s="267"/>
      <c r="P17" s="351"/>
    </row>
    <row r="18" spans="1:16">
      <c r="A18" s="55" t="s">
        <v>43</v>
      </c>
      <c r="B18" s="371"/>
      <c r="C18" s="370"/>
      <c r="D18" s="370"/>
      <c r="E18" s="370"/>
      <c r="F18" s="370"/>
      <c r="G18" s="370"/>
      <c r="H18" s="370"/>
      <c r="I18" s="370"/>
      <c r="J18" s="370"/>
      <c r="K18" s="370"/>
      <c r="L18" s="370"/>
      <c r="M18" s="370"/>
      <c r="N18" s="371"/>
      <c r="O18" s="267"/>
      <c r="P18" s="351"/>
    </row>
    <row r="19" spans="1:16">
      <c r="A19" s="56"/>
      <c r="B19" s="371"/>
      <c r="C19" s="370"/>
      <c r="D19" s="370"/>
      <c r="E19" s="370"/>
      <c r="F19" s="370"/>
      <c r="G19" s="370"/>
      <c r="H19" s="370"/>
      <c r="I19" s="370"/>
      <c r="J19" s="370"/>
      <c r="K19" s="370"/>
      <c r="L19" s="370"/>
      <c r="M19" s="370"/>
      <c r="N19" s="371"/>
      <c r="O19" s="267"/>
      <c r="P19" s="351"/>
    </row>
    <row r="20" spans="1:16">
      <c r="A20" s="51" t="s">
        <v>44</v>
      </c>
      <c r="B20" s="369">
        <f>'6. sz.melléklet'!C145+'6. sz.melléklet'!D145+'6. sz.melléklet'!E145+'6. sz.melléklet'!I145</f>
        <v>195648</v>
      </c>
      <c r="C20" s="370">
        <f>$B$20/12</f>
        <v>16304</v>
      </c>
      <c r="D20" s="370">
        <f t="shared" ref="D20:N20" si="3">$B$20/12</f>
        <v>16304</v>
      </c>
      <c r="E20" s="370">
        <f t="shared" si="3"/>
        <v>16304</v>
      </c>
      <c r="F20" s="370">
        <f t="shared" si="3"/>
        <v>16304</v>
      </c>
      <c r="G20" s="370">
        <f t="shared" si="3"/>
        <v>16304</v>
      </c>
      <c r="H20" s="370">
        <f t="shared" si="3"/>
        <v>16304</v>
      </c>
      <c r="I20" s="370">
        <f t="shared" si="3"/>
        <v>16304</v>
      </c>
      <c r="J20" s="370">
        <f t="shared" si="3"/>
        <v>16304</v>
      </c>
      <c r="K20" s="370">
        <f t="shared" si="3"/>
        <v>16304</v>
      </c>
      <c r="L20" s="370">
        <f t="shared" si="3"/>
        <v>16304</v>
      </c>
      <c r="M20" s="370">
        <f t="shared" si="3"/>
        <v>16304</v>
      </c>
      <c r="N20" s="371">
        <f t="shared" si="3"/>
        <v>16304</v>
      </c>
      <c r="O20" s="267"/>
      <c r="P20" s="351"/>
    </row>
    <row r="21" spans="1:16">
      <c r="A21" s="51" t="s">
        <v>45</v>
      </c>
      <c r="B21" s="369">
        <f>'6. sz.melléklet'!G145</f>
        <v>36024</v>
      </c>
      <c r="C21" s="370"/>
      <c r="D21" s="370">
        <f>350</f>
        <v>350</v>
      </c>
      <c r="E21" s="370"/>
      <c r="F21" s="370">
        <f>450+186+400</f>
        <v>1036</v>
      </c>
      <c r="G21" s="370">
        <v>800</v>
      </c>
      <c r="H21" s="370"/>
      <c r="I21" s="370"/>
      <c r="J21" s="370">
        <v>5000</v>
      </c>
      <c r="K21" s="370">
        <v>1000</v>
      </c>
      <c r="L21" s="370">
        <v>27838</v>
      </c>
      <c r="M21" s="370"/>
      <c r="N21" s="371"/>
      <c r="O21" s="267"/>
      <c r="P21" s="351"/>
    </row>
    <row r="22" spans="1:16">
      <c r="A22" s="51" t="s">
        <v>141</v>
      </c>
      <c r="B22" s="369">
        <f>'6. sz.melléklet'!H145</f>
        <v>40330</v>
      </c>
      <c r="C22" s="370">
        <f>600</f>
        <v>600</v>
      </c>
      <c r="D22" s="370">
        <v>300</v>
      </c>
      <c r="E22" s="370"/>
      <c r="F22" s="370">
        <f>1000+150</f>
        <v>1150</v>
      </c>
      <c r="G22" s="370">
        <f>400+200+480+900</f>
        <v>1980</v>
      </c>
      <c r="H22" s="370"/>
      <c r="I22" s="370">
        <f>1000+3000</f>
        <v>4000</v>
      </c>
      <c r="J22" s="370">
        <f>4000+800+1000</f>
        <v>5800</v>
      </c>
      <c r="K22" s="370">
        <f>1000+500+25000</f>
        <v>26500</v>
      </c>
      <c r="L22" s="370"/>
      <c r="M22" s="370"/>
      <c r="N22" s="371"/>
      <c r="O22" s="267"/>
      <c r="P22" s="351"/>
    </row>
    <row r="23" spans="1:16">
      <c r="A23" s="51" t="s">
        <v>317</v>
      </c>
      <c r="B23" s="369">
        <f>'6. sz.melléklet'!F145</f>
        <v>44345</v>
      </c>
      <c r="C23" s="370">
        <f>$B23/12</f>
        <v>3695.4166666666665</v>
      </c>
      <c r="D23" s="370">
        <f t="shared" ref="D23:N23" si="4">$B23/12</f>
        <v>3695.4166666666665</v>
      </c>
      <c r="E23" s="370">
        <f t="shared" si="4"/>
        <v>3695.4166666666665</v>
      </c>
      <c r="F23" s="370">
        <f>$B23/12</f>
        <v>3695.4166666666665</v>
      </c>
      <c r="G23" s="370">
        <f>$B23/12</f>
        <v>3695.4166666666665</v>
      </c>
      <c r="H23" s="370">
        <f t="shared" si="4"/>
        <v>3695.4166666666665</v>
      </c>
      <c r="I23" s="370">
        <f t="shared" si="4"/>
        <v>3695.4166666666665</v>
      </c>
      <c r="J23" s="370">
        <f t="shared" si="4"/>
        <v>3695.4166666666665</v>
      </c>
      <c r="K23" s="370">
        <f t="shared" si="4"/>
        <v>3695.4166666666665</v>
      </c>
      <c r="L23" s="370">
        <f t="shared" si="4"/>
        <v>3695.4166666666665</v>
      </c>
      <c r="M23" s="370">
        <f t="shared" si="4"/>
        <v>3695.4166666666665</v>
      </c>
      <c r="N23" s="371">
        <f t="shared" si="4"/>
        <v>3695.4166666666665</v>
      </c>
      <c r="O23" s="267"/>
      <c r="P23" s="351"/>
    </row>
    <row r="24" spans="1:16">
      <c r="A24" s="51" t="s">
        <v>441</v>
      </c>
      <c r="B24" s="369">
        <f>'6. sz.melléklet'!J145</f>
        <v>76685</v>
      </c>
      <c r="C24" s="370">
        <f>2800+2200</f>
        <v>5000</v>
      </c>
      <c r="D24" s="370">
        <f>2800+2200</f>
        <v>5000</v>
      </c>
      <c r="E24" s="370">
        <f>2800+2600+2200</f>
        <v>7600</v>
      </c>
      <c r="F24" s="370">
        <f>2800+2200</f>
        <v>5000</v>
      </c>
      <c r="G24" s="370">
        <f>2800+2200</f>
        <v>5000</v>
      </c>
      <c r="H24" s="370"/>
      <c r="I24" s="370">
        <f>3057+2800+2200</f>
        <v>8057</v>
      </c>
      <c r="J24" s="370">
        <f>5000+2800+2200</f>
        <v>10000</v>
      </c>
      <c r="K24" s="370">
        <f>3167+25828</f>
        <v>28995</v>
      </c>
      <c r="L24" s="370">
        <f>2600</f>
        <v>2600</v>
      </c>
      <c r="M24" s="370"/>
      <c r="N24" s="371"/>
      <c r="O24" s="267"/>
      <c r="P24" s="351"/>
    </row>
    <row r="25" spans="1:16">
      <c r="A25" s="51" t="s">
        <v>46</v>
      </c>
      <c r="B25" s="369">
        <f>'1.sz. melléklet'!B27+'1.sz. melléklet'!B28</f>
        <v>61989</v>
      </c>
      <c r="C25" s="370"/>
      <c r="D25" s="370"/>
      <c r="E25" s="370"/>
      <c r="F25" s="370"/>
      <c r="G25" s="370"/>
      <c r="H25" s="370"/>
      <c r="I25" s="370"/>
      <c r="J25" s="370"/>
      <c r="K25" s="370"/>
      <c r="L25" s="370"/>
      <c r="M25" s="370"/>
      <c r="N25" s="371">
        <f>'6. sz.melléklet'!K141+'6. sz.melléklet'!L141</f>
        <v>0</v>
      </c>
      <c r="O25" s="267"/>
      <c r="P25" s="351"/>
    </row>
    <row r="26" spans="1:16" ht="13.5" thickBot="1">
      <c r="A26" s="59" t="s">
        <v>143</v>
      </c>
      <c r="B26" s="381">
        <f>'6. sz.melléklet'!M145</f>
        <v>362399</v>
      </c>
      <c r="C26" s="382">
        <f>C40+C57+C75+C92</f>
        <v>29774.916666666664</v>
      </c>
      <c r="D26" s="382">
        <f t="shared" ref="D26:N26" si="5">D40+D57+D75+D92</f>
        <v>29774.916666666664</v>
      </c>
      <c r="E26" s="382">
        <f t="shared" si="5"/>
        <v>29774.916666666664</v>
      </c>
      <c r="F26" s="382">
        <f>F40+F57+F75+F92+4500</f>
        <v>34274.916666666664</v>
      </c>
      <c r="G26" s="382">
        <f t="shared" si="5"/>
        <v>29774.916666666664</v>
      </c>
      <c r="H26" s="382">
        <f t="shared" si="5"/>
        <v>30374.916666666664</v>
      </c>
      <c r="I26" s="382">
        <f t="shared" si="5"/>
        <v>29774.916666666664</v>
      </c>
      <c r="J26" s="382">
        <f t="shared" si="5"/>
        <v>29774.916666666664</v>
      </c>
      <c r="K26" s="382">
        <f t="shared" si="5"/>
        <v>29774.916666666664</v>
      </c>
      <c r="L26" s="382">
        <f t="shared" si="5"/>
        <v>29774.916666666664</v>
      </c>
      <c r="M26" s="382">
        <f t="shared" si="5"/>
        <v>29774.916666666664</v>
      </c>
      <c r="N26" s="382">
        <f t="shared" si="5"/>
        <v>29774.916666666664</v>
      </c>
      <c r="O26" s="267"/>
      <c r="P26" s="351"/>
    </row>
    <row r="27" spans="1:16" ht="13.5" thickBot="1">
      <c r="A27" s="57" t="s">
        <v>47</v>
      </c>
      <c r="B27" s="383">
        <f>SUM(B20:B26)</f>
        <v>817420</v>
      </c>
      <c r="C27" s="384">
        <f>SUM(C20:C26)</f>
        <v>55374.333333333328</v>
      </c>
      <c r="D27" s="384">
        <f>SUM(D20:D26)</f>
        <v>55424.333333333328</v>
      </c>
      <c r="E27" s="384">
        <f t="shared" ref="E27:M27" si="6">SUM(E20:E26)</f>
        <v>57374.333333333328</v>
      </c>
      <c r="F27" s="384">
        <f t="shared" si="6"/>
        <v>61460.333333333328</v>
      </c>
      <c r="G27" s="384">
        <f t="shared" si="6"/>
        <v>57554.333333333328</v>
      </c>
      <c r="H27" s="384">
        <f t="shared" si="6"/>
        <v>50374.333333333328</v>
      </c>
      <c r="I27" s="384">
        <f t="shared" si="6"/>
        <v>61831.333333333328</v>
      </c>
      <c r="J27" s="384">
        <f t="shared" si="6"/>
        <v>70574.333333333343</v>
      </c>
      <c r="K27" s="384">
        <f t="shared" si="6"/>
        <v>106269.33333333331</v>
      </c>
      <c r="L27" s="384">
        <f t="shared" si="6"/>
        <v>80212.333333333328</v>
      </c>
      <c r="M27" s="384">
        <f t="shared" si="6"/>
        <v>49774.333333333328</v>
      </c>
      <c r="N27" s="383">
        <f>SUM(N20:N26)</f>
        <v>49774.333333333328</v>
      </c>
      <c r="O27" s="267"/>
      <c r="P27" s="351"/>
    </row>
    <row r="28" spans="1:16" ht="13.5" thickBot="1">
      <c r="A28" s="58"/>
      <c r="B28" s="385"/>
      <c r="C28" s="386"/>
      <c r="D28" s="386"/>
      <c r="E28" s="386"/>
      <c r="F28" s="386"/>
      <c r="G28" s="386"/>
      <c r="H28" s="386"/>
      <c r="I28" s="386"/>
      <c r="J28" s="386"/>
      <c r="K28" s="386"/>
      <c r="L28" s="386"/>
      <c r="M28" s="386"/>
      <c r="N28" s="385"/>
      <c r="O28" s="267"/>
      <c r="P28" s="351"/>
    </row>
    <row r="29" spans="1:16" ht="13.5" thickBot="1">
      <c r="A29" s="57" t="s">
        <v>48</v>
      </c>
      <c r="B29" s="387">
        <f>B27-B16</f>
        <v>0</v>
      </c>
      <c r="C29" s="388">
        <f>C16-C27</f>
        <v>52346.5</v>
      </c>
      <c r="D29" s="388">
        <f t="shared" ref="D29:N29" si="7">D16-D27</f>
        <v>-38303.5</v>
      </c>
      <c r="E29" s="388">
        <f t="shared" si="7"/>
        <v>-4803.5</v>
      </c>
      <c r="F29" s="388">
        <f t="shared" si="7"/>
        <v>155260.5</v>
      </c>
      <c r="G29" s="388">
        <f t="shared" si="7"/>
        <v>-37433.5</v>
      </c>
      <c r="H29" s="388">
        <f t="shared" si="7"/>
        <v>-22753.499999999996</v>
      </c>
      <c r="I29" s="388">
        <f t="shared" si="7"/>
        <v>-33860.5</v>
      </c>
      <c r="J29" s="388">
        <f t="shared" si="7"/>
        <v>-53453.500000000015</v>
      </c>
      <c r="K29" s="388">
        <f t="shared" si="7"/>
        <v>150056.50000000003</v>
      </c>
      <c r="L29" s="388">
        <f t="shared" si="7"/>
        <v>-62491.5</v>
      </c>
      <c r="M29" s="388">
        <f t="shared" si="7"/>
        <v>-10991.5</v>
      </c>
      <c r="N29" s="387">
        <f t="shared" si="7"/>
        <v>-32150.499999999996</v>
      </c>
      <c r="O29" s="267"/>
      <c r="P29" s="351"/>
    </row>
    <row r="30" spans="1:16">
      <c r="A30" s="192"/>
      <c r="B30" s="324"/>
      <c r="C30" s="324"/>
      <c r="D30" s="324"/>
      <c r="E30" s="324"/>
      <c r="F30" s="324"/>
      <c r="G30" s="324"/>
      <c r="H30" s="324"/>
      <c r="I30" s="324"/>
      <c r="J30" s="324"/>
      <c r="K30" s="324"/>
      <c r="L30" s="324"/>
      <c r="M30" s="324"/>
      <c r="N30" s="340"/>
      <c r="O30" s="267"/>
      <c r="P30" s="351"/>
    </row>
    <row r="31" spans="1:16" s="269" customFormat="1">
      <c r="A31" s="268" t="s">
        <v>77</v>
      </c>
      <c r="B31" s="389"/>
      <c r="C31" s="389">
        <f>C16-C27</f>
        <v>52346.5</v>
      </c>
      <c r="D31" s="389">
        <f>C31+D16-D27</f>
        <v>14043</v>
      </c>
      <c r="E31" s="389">
        <f t="shared" ref="E31:N31" si="8">D31+E16-E27</f>
        <v>9239.5</v>
      </c>
      <c r="F31" s="389">
        <f t="shared" si="8"/>
        <v>164500</v>
      </c>
      <c r="G31" s="389">
        <f t="shared" si="8"/>
        <v>127066.50000000001</v>
      </c>
      <c r="H31" s="389">
        <f t="shared" si="8"/>
        <v>104313.00000000001</v>
      </c>
      <c r="I31" s="389">
        <f t="shared" si="8"/>
        <v>70452.500000000015</v>
      </c>
      <c r="J31" s="389">
        <f t="shared" si="8"/>
        <v>16999</v>
      </c>
      <c r="K31" s="389">
        <f t="shared" si="8"/>
        <v>167055.50000000006</v>
      </c>
      <c r="L31" s="389">
        <f t="shared" si="8"/>
        <v>104564.00000000007</v>
      </c>
      <c r="M31" s="389">
        <f t="shared" si="8"/>
        <v>93572.500000000073</v>
      </c>
      <c r="N31" s="390">
        <f t="shared" si="8"/>
        <v>61422.000000000073</v>
      </c>
      <c r="O31" s="267"/>
      <c r="P31" s="351"/>
    </row>
    <row r="32" spans="1:16">
      <c r="A32" s="192"/>
      <c r="B32" s="324"/>
      <c r="C32" s="324"/>
      <c r="D32" s="324"/>
      <c r="E32" s="324"/>
      <c r="F32" s="324"/>
      <c r="G32" s="324"/>
      <c r="H32" s="324"/>
      <c r="I32" s="324"/>
      <c r="J32" s="324"/>
      <c r="K32" s="324"/>
      <c r="L32" s="324"/>
      <c r="M32" s="324"/>
      <c r="N32" s="340"/>
      <c r="O32" s="267"/>
      <c r="P32" s="351"/>
    </row>
    <row r="33" spans="1:16">
      <c r="A33" s="192"/>
      <c r="B33" s="324"/>
      <c r="C33" s="324"/>
      <c r="D33" s="324"/>
      <c r="E33" s="324"/>
      <c r="F33" s="324"/>
      <c r="G33" s="324"/>
      <c r="H33" s="324"/>
      <c r="I33" s="324"/>
      <c r="J33" s="324"/>
      <c r="K33" s="324"/>
      <c r="L33" s="324"/>
      <c r="M33" s="324"/>
      <c r="N33" s="340"/>
      <c r="O33" s="267"/>
    </row>
    <row r="34" spans="1:16" ht="13.5" thickBot="1">
      <c r="A34" s="258" t="s">
        <v>32</v>
      </c>
      <c r="B34" s="259"/>
      <c r="C34" s="260"/>
      <c r="D34" s="260"/>
      <c r="E34" s="260"/>
      <c r="F34" s="259"/>
      <c r="G34" s="261"/>
      <c r="H34" s="261"/>
      <c r="I34" s="262"/>
      <c r="J34" s="263"/>
      <c r="K34" s="263" t="s">
        <v>0</v>
      </c>
      <c r="L34" s="264"/>
      <c r="M34" s="263"/>
      <c r="N34" s="265"/>
      <c r="O34" s="267"/>
    </row>
    <row r="35" spans="1:16">
      <c r="A35" s="41" t="s">
        <v>34</v>
      </c>
      <c r="B35" s="44" t="s">
        <v>1</v>
      </c>
      <c r="C35" s="42" t="s">
        <v>35</v>
      </c>
      <c r="D35" s="42" t="s">
        <v>36</v>
      </c>
      <c r="E35" s="42" t="s">
        <v>37</v>
      </c>
      <c r="F35" s="42" t="s">
        <v>38</v>
      </c>
      <c r="G35" s="42" t="s">
        <v>39</v>
      </c>
      <c r="H35" s="42" t="s">
        <v>40</v>
      </c>
      <c r="I35" s="42" t="s">
        <v>41</v>
      </c>
      <c r="J35" s="42" t="s">
        <v>50</v>
      </c>
      <c r="K35" s="43" t="s">
        <v>51</v>
      </c>
      <c r="L35" s="42" t="s">
        <v>52</v>
      </c>
      <c r="M35" s="42" t="s">
        <v>53</v>
      </c>
      <c r="N35" s="44" t="s">
        <v>54</v>
      </c>
      <c r="O35" s="267"/>
    </row>
    <row r="36" spans="1:16" ht="13.5" thickBot="1">
      <c r="A36" s="45" t="s">
        <v>42</v>
      </c>
      <c r="B36" s="47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7"/>
      <c r="O36" s="267"/>
    </row>
    <row r="37" spans="1:16" ht="8.25" customHeight="1">
      <c r="A37" s="48"/>
      <c r="B37" s="50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50"/>
      <c r="O37" s="267"/>
    </row>
    <row r="38" spans="1:16">
      <c r="A38" s="550" t="s">
        <v>220</v>
      </c>
      <c r="B38" s="50">
        <f>'13.sz.melléklet'!C29</f>
        <v>550</v>
      </c>
      <c r="C38" s="49">
        <f>$B$38/12</f>
        <v>45.833333333333336</v>
      </c>
      <c r="D38" s="49">
        <f t="shared" ref="D38:N38" si="9">$B$38/12</f>
        <v>45.833333333333336</v>
      </c>
      <c r="E38" s="49">
        <f t="shared" si="9"/>
        <v>45.833333333333336</v>
      </c>
      <c r="F38" s="49">
        <f t="shared" si="9"/>
        <v>45.833333333333336</v>
      </c>
      <c r="G38" s="49">
        <f t="shared" si="9"/>
        <v>45.833333333333336</v>
      </c>
      <c r="H38" s="49">
        <f t="shared" si="9"/>
        <v>45.833333333333336</v>
      </c>
      <c r="I38" s="49">
        <f t="shared" si="9"/>
        <v>45.833333333333336</v>
      </c>
      <c r="J38" s="49">
        <f t="shared" si="9"/>
        <v>45.833333333333336</v>
      </c>
      <c r="K38" s="49">
        <f t="shared" si="9"/>
        <v>45.833333333333336</v>
      </c>
      <c r="L38" s="49">
        <f t="shared" si="9"/>
        <v>45.833333333333336</v>
      </c>
      <c r="M38" s="49">
        <f t="shared" si="9"/>
        <v>45.833333333333336</v>
      </c>
      <c r="N38" s="49">
        <f t="shared" si="9"/>
        <v>45.833333333333336</v>
      </c>
      <c r="O38" s="267"/>
      <c r="P38" s="351"/>
    </row>
    <row r="39" spans="1:16">
      <c r="A39" s="51" t="s">
        <v>413</v>
      </c>
      <c r="B39" s="369">
        <f>'13.sz.melléklet'!D29</f>
        <v>23330</v>
      </c>
      <c r="C39" s="370">
        <f>$B$39/12</f>
        <v>1944.1666666666667</v>
      </c>
      <c r="D39" s="370">
        <f t="shared" ref="D39:N39" si="10">$B$39/12</f>
        <v>1944.1666666666667</v>
      </c>
      <c r="E39" s="370">
        <f t="shared" si="10"/>
        <v>1944.1666666666667</v>
      </c>
      <c r="F39" s="370">
        <f t="shared" si="10"/>
        <v>1944.1666666666667</v>
      </c>
      <c r="G39" s="370">
        <f t="shared" si="10"/>
        <v>1944.1666666666667</v>
      </c>
      <c r="H39" s="370">
        <f t="shared" si="10"/>
        <v>1944.1666666666667</v>
      </c>
      <c r="I39" s="370">
        <f t="shared" si="10"/>
        <v>1944.1666666666667</v>
      </c>
      <c r="J39" s="370">
        <f t="shared" si="10"/>
        <v>1944.1666666666667</v>
      </c>
      <c r="K39" s="370">
        <f t="shared" si="10"/>
        <v>1944.1666666666667</v>
      </c>
      <c r="L39" s="370">
        <f t="shared" si="10"/>
        <v>1944.1666666666667</v>
      </c>
      <c r="M39" s="370">
        <f t="shared" si="10"/>
        <v>1944.1666666666667</v>
      </c>
      <c r="N39" s="371">
        <f t="shared" si="10"/>
        <v>1944.1666666666667</v>
      </c>
      <c r="O39" s="267"/>
      <c r="P39" s="351"/>
    </row>
    <row r="40" spans="1:16">
      <c r="A40" s="51" t="s">
        <v>417</v>
      </c>
      <c r="B40" s="372">
        <f>'13.sz.melléklet'!E29</f>
        <v>109235</v>
      </c>
      <c r="C40" s="373">
        <f>$B$40/12</f>
        <v>9102.9166666666661</v>
      </c>
      <c r="D40" s="373">
        <f t="shared" ref="D40:N40" si="11">$B$40/12</f>
        <v>9102.9166666666661</v>
      </c>
      <c r="E40" s="373">
        <f t="shared" si="11"/>
        <v>9102.9166666666661</v>
      </c>
      <c r="F40" s="373">
        <f t="shared" si="11"/>
        <v>9102.9166666666661</v>
      </c>
      <c r="G40" s="373">
        <f t="shared" si="11"/>
        <v>9102.9166666666661</v>
      </c>
      <c r="H40" s="373">
        <f t="shared" si="11"/>
        <v>9102.9166666666661</v>
      </c>
      <c r="I40" s="373">
        <f t="shared" si="11"/>
        <v>9102.9166666666661</v>
      </c>
      <c r="J40" s="373">
        <f t="shared" si="11"/>
        <v>9102.9166666666661</v>
      </c>
      <c r="K40" s="373">
        <f t="shared" si="11"/>
        <v>9102.9166666666661</v>
      </c>
      <c r="L40" s="373">
        <f t="shared" si="11"/>
        <v>9102.9166666666661</v>
      </c>
      <c r="M40" s="373">
        <f t="shared" si="11"/>
        <v>9102.9166666666661</v>
      </c>
      <c r="N40" s="374">
        <f t="shared" si="11"/>
        <v>9102.9166666666661</v>
      </c>
      <c r="O40" s="267"/>
      <c r="P40" s="351"/>
    </row>
    <row r="41" spans="1:16" ht="13.5" thickBot="1">
      <c r="A41" s="52"/>
      <c r="B41" s="375"/>
      <c r="C41" s="376"/>
      <c r="D41" s="376"/>
      <c r="E41" s="376"/>
      <c r="F41" s="376"/>
      <c r="G41" s="376"/>
      <c r="H41" s="376"/>
      <c r="I41" s="376"/>
      <c r="J41" s="376"/>
      <c r="K41" s="376"/>
      <c r="L41" s="376"/>
      <c r="M41" s="376"/>
      <c r="N41" s="375"/>
      <c r="O41" s="267"/>
      <c r="P41" s="351"/>
    </row>
    <row r="42" spans="1:16" ht="13.5" thickBot="1">
      <c r="A42" s="53" t="s">
        <v>20</v>
      </c>
      <c r="B42" s="377">
        <f>SUM(B38:B41)</f>
        <v>133115</v>
      </c>
      <c r="C42" s="378">
        <f>SUM(C38:C41)</f>
        <v>11092.916666666666</v>
      </c>
      <c r="D42" s="378">
        <f t="shared" ref="D42:N42" si="12">SUM(D38:D41)</f>
        <v>11092.916666666666</v>
      </c>
      <c r="E42" s="378">
        <f t="shared" si="12"/>
        <v>11092.916666666666</v>
      </c>
      <c r="F42" s="378">
        <f t="shared" si="12"/>
        <v>11092.916666666666</v>
      </c>
      <c r="G42" s="378">
        <f t="shared" si="12"/>
        <v>11092.916666666666</v>
      </c>
      <c r="H42" s="378">
        <f t="shared" si="12"/>
        <v>11092.916666666666</v>
      </c>
      <c r="I42" s="378">
        <f t="shared" si="12"/>
        <v>11092.916666666666</v>
      </c>
      <c r="J42" s="378">
        <f t="shared" si="12"/>
        <v>11092.916666666666</v>
      </c>
      <c r="K42" s="378">
        <f t="shared" si="12"/>
        <v>11092.916666666666</v>
      </c>
      <c r="L42" s="378">
        <f t="shared" si="12"/>
        <v>11092.916666666666</v>
      </c>
      <c r="M42" s="378">
        <f t="shared" si="12"/>
        <v>11092.916666666666</v>
      </c>
      <c r="N42" s="378">
        <f t="shared" si="12"/>
        <v>11092.916666666666</v>
      </c>
      <c r="O42" s="267"/>
      <c r="P42" s="351"/>
    </row>
    <row r="43" spans="1:16" ht="6" customHeight="1">
      <c r="A43" s="54"/>
      <c r="B43" s="379"/>
      <c r="C43" s="380"/>
      <c r="D43" s="380"/>
      <c r="E43" s="380"/>
      <c r="F43" s="380"/>
      <c r="G43" s="380"/>
      <c r="H43" s="380"/>
      <c r="I43" s="380"/>
      <c r="J43" s="380"/>
      <c r="K43" s="380"/>
      <c r="L43" s="380"/>
      <c r="M43" s="380"/>
      <c r="N43" s="379"/>
      <c r="O43" s="267"/>
      <c r="P43" s="351"/>
    </row>
    <row r="44" spans="1:16">
      <c r="A44" s="55" t="s">
        <v>43</v>
      </c>
      <c r="B44" s="371"/>
      <c r="C44" s="370"/>
      <c r="D44" s="370"/>
      <c r="E44" s="370"/>
      <c r="F44" s="370"/>
      <c r="G44" s="370"/>
      <c r="H44" s="370"/>
      <c r="I44" s="370"/>
      <c r="J44" s="370"/>
      <c r="K44" s="370"/>
      <c r="L44" s="370"/>
      <c r="M44" s="370"/>
      <c r="N44" s="371"/>
      <c r="O44" s="267"/>
      <c r="P44" s="351"/>
    </row>
    <row r="45" spans="1:16">
      <c r="A45" s="56"/>
      <c r="B45" s="371"/>
      <c r="C45" s="370"/>
      <c r="D45" s="370"/>
      <c r="E45" s="370"/>
      <c r="F45" s="370"/>
      <c r="G45" s="370"/>
      <c r="H45" s="370"/>
      <c r="I45" s="370"/>
      <c r="J45" s="370"/>
      <c r="K45" s="370"/>
      <c r="L45" s="370"/>
      <c r="M45" s="370"/>
      <c r="N45" s="371"/>
      <c r="O45" s="267"/>
      <c r="P45" s="351"/>
    </row>
    <row r="46" spans="1:16" ht="13.5" thickBot="1">
      <c r="A46" s="51" t="s">
        <v>44</v>
      </c>
      <c r="B46" s="369">
        <f>B42</f>
        <v>133115</v>
      </c>
      <c r="C46" s="370">
        <f>$B$46/12</f>
        <v>11092.916666666666</v>
      </c>
      <c r="D46" s="370">
        <f t="shared" ref="D46:N46" si="13">$B$46/12</f>
        <v>11092.916666666666</v>
      </c>
      <c r="E46" s="370">
        <f t="shared" si="13"/>
        <v>11092.916666666666</v>
      </c>
      <c r="F46" s="370">
        <f t="shared" si="13"/>
        <v>11092.916666666666</v>
      </c>
      <c r="G46" s="370">
        <f t="shared" si="13"/>
        <v>11092.916666666666</v>
      </c>
      <c r="H46" s="370">
        <f t="shared" si="13"/>
        <v>11092.916666666666</v>
      </c>
      <c r="I46" s="370">
        <f t="shared" si="13"/>
        <v>11092.916666666666</v>
      </c>
      <c r="J46" s="370">
        <f t="shared" si="13"/>
        <v>11092.916666666666</v>
      </c>
      <c r="K46" s="370">
        <f t="shared" si="13"/>
        <v>11092.916666666666</v>
      </c>
      <c r="L46" s="370">
        <f t="shared" si="13"/>
        <v>11092.916666666666</v>
      </c>
      <c r="M46" s="370">
        <f t="shared" si="13"/>
        <v>11092.916666666666</v>
      </c>
      <c r="N46" s="371">
        <f t="shared" si="13"/>
        <v>11092.916666666666</v>
      </c>
      <c r="O46" s="267"/>
      <c r="P46" s="351"/>
    </row>
    <row r="47" spans="1:16" ht="13.5" thickBot="1">
      <c r="A47" s="57" t="s">
        <v>47</v>
      </c>
      <c r="B47" s="383">
        <f t="shared" ref="B47:N47" si="14">SUM(B46:B46)</f>
        <v>133115</v>
      </c>
      <c r="C47" s="384">
        <f t="shared" si="14"/>
        <v>11092.916666666666</v>
      </c>
      <c r="D47" s="384">
        <f t="shared" si="14"/>
        <v>11092.916666666666</v>
      </c>
      <c r="E47" s="384">
        <f t="shared" si="14"/>
        <v>11092.916666666666</v>
      </c>
      <c r="F47" s="384">
        <f t="shared" si="14"/>
        <v>11092.916666666666</v>
      </c>
      <c r="G47" s="384">
        <f t="shared" si="14"/>
        <v>11092.916666666666</v>
      </c>
      <c r="H47" s="384">
        <f t="shared" si="14"/>
        <v>11092.916666666666</v>
      </c>
      <c r="I47" s="384">
        <f t="shared" si="14"/>
        <v>11092.916666666666</v>
      </c>
      <c r="J47" s="384">
        <f t="shared" si="14"/>
        <v>11092.916666666666</v>
      </c>
      <c r="K47" s="384">
        <f t="shared" si="14"/>
        <v>11092.916666666666</v>
      </c>
      <c r="L47" s="384">
        <f t="shared" si="14"/>
        <v>11092.916666666666</v>
      </c>
      <c r="M47" s="384">
        <f t="shared" si="14"/>
        <v>11092.916666666666</v>
      </c>
      <c r="N47" s="383">
        <f t="shared" si="14"/>
        <v>11092.916666666666</v>
      </c>
      <c r="O47" s="267"/>
      <c r="P47" s="351"/>
    </row>
    <row r="48" spans="1:16" ht="13.5" thickBot="1">
      <c r="A48" s="58"/>
      <c r="B48" s="385"/>
      <c r="C48" s="386"/>
      <c r="D48" s="386"/>
      <c r="E48" s="386"/>
      <c r="F48" s="386"/>
      <c r="G48" s="386"/>
      <c r="H48" s="386"/>
      <c r="I48" s="386"/>
      <c r="J48" s="386"/>
      <c r="K48" s="386"/>
      <c r="L48" s="386"/>
      <c r="M48" s="386"/>
      <c r="N48" s="385"/>
      <c r="O48" s="267"/>
      <c r="P48" s="351"/>
    </row>
    <row r="49" spans="1:16" ht="13.5" thickBot="1">
      <c r="A49" s="57" t="s">
        <v>48</v>
      </c>
      <c r="B49" s="387">
        <f>B47-B42</f>
        <v>0</v>
      </c>
      <c r="C49" s="388">
        <f t="shared" ref="C49:N49" si="15">C42-C47</f>
        <v>0</v>
      </c>
      <c r="D49" s="388">
        <f t="shared" si="15"/>
        <v>0</v>
      </c>
      <c r="E49" s="388">
        <f t="shared" si="15"/>
        <v>0</v>
      </c>
      <c r="F49" s="388">
        <f t="shared" si="15"/>
        <v>0</v>
      </c>
      <c r="G49" s="388">
        <f t="shared" si="15"/>
        <v>0</v>
      </c>
      <c r="H49" s="388">
        <f t="shared" si="15"/>
        <v>0</v>
      </c>
      <c r="I49" s="388">
        <f t="shared" si="15"/>
        <v>0</v>
      </c>
      <c r="J49" s="388">
        <f t="shared" si="15"/>
        <v>0</v>
      </c>
      <c r="K49" s="388">
        <f t="shared" si="15"/>
        <v>0</v>
      </c>
      <c r="L49" s="388">
        <f t="shared" si="15"/>
        <v>0</v>
      </c>
      <c r="M49" s="388">
        <f t="shared" si="15"/>
        <v>0</v>
      </c>
      <c r="N49" s="387">
        <f t="shared" si="15"/>
        <v>0</v>
      </c>
      <c r="O49" s="267"/>
      <c r="P49" s="351"/>
    </row>
    <row r="50" spans="1:16">
      <c r="A50" s="192" t="s">
        <v>77</v>
      </c>
      <c r="B50" s="324"/>
      <c r="C50" s="324">
        <f>C42-C47</f>
        <v>0</v>
      </c>
      <c r="D50" s="324">
        <f t="shared" ref="D50:N50" si="16">C50+D42-D47</f>
        <v>0</v>
      </c>
      <c r="E50" s="324">
        <f t="shared" si="16"/>
        <v>0</v>
      </c>
      <c r="F50" s="324">
        <f t="shared" si="16"/>
        <v>0</v>
      </c>
      <c r="G50" s="324">
        <f t="shared" si="16"/>
        <v>0</v>
      </c>
      <c r="H50" s="324">
        <f t="shared" si="16"/>
        <v>0</v>
      </c>
      <c r="I50" s="324">
        <f t="shared" si="16"/>
        <v>0</v>
      </c>
      <c r="J50" s="324">
        <f t="shared" si="16"/>
        <v>0</v>
      </c>
      <c r="K50" s="324">
        <f t="shared" si="16"/>
        <v>0</v>
      </c>
      <c r="L50" s="324">
        <f t="shared" si="16"/>
        <v>0</v>
      </c>
      <c r="M50" s="324">
        <f t="shared" si="16"/>
        <v>0</v>
      </c>
      <c r="N50" s="340">
        <f t="shared" si="16"/>
        <v>0</v>
      </c>
      <c r="O50" s="267"/>
      <c r="P50" s="351"/>
    </row>
    <row r="51" spans="1:16">
      <c r="A51" s="192"/>
      <c r="B51" s="324"/>
      <c r="C51" s="324"/>
      <c r="D51" s="324"/>
      <c r="E51" s="324"/>
      <c r="F51" s="324"/>
      <c r="G51" s="324"/>
      <c r="H51" s="324"/>
      <c r="I51" s="324"/>
      <c r="J51" s="324"/>
      <c r="K51" s="324"/>
      <c r="L51" s="324"/>
      <c r="M51" s="324"/>
      <c r="N51" s="340"/>
      <c r="O51" s="267"/>
      <c r="P51" s="351"/>
    </row>
    <row r="52" spans="1:16" ht="13.5" thickBot="1">
      <c r="A52" s="258" t="s">
        <v>59</v>
      </c>
      <c r="B52" s="259"/>
      <c r="C52" s="260"/>
      <c r="D52" s="260"/>
      <c r="E52" s="260"/>
      <c r="F52" s="259"/>
      <c r="G52" s="261"/>
      <c r="H52" s="261"/>
      <c r="I52" s="262"/>
      <c r="J52" s="263"/>
      <c r="K52" s="263" t="s">
        <v>0</v>
      </c>
      <c r="L52" s="264"/>
      <c r="M52" s="263"/>
      <c r="N52" s="265"/>
      <c r="O52" s="267"/>
      <c r="P52" s="351"/>
    </row>
    <row r="53" spans="1:16">
      <c r="A53" s="41" t="s">
        <v>34</v>
      </c>
      <c r="B53" s="44" t="s">
        <v>1</v>
      </c>
      <c r="C53" s="42" t="s">
        <v>35</v>
      </c>
      <c r="D53" s="42" t="s">
        <v>36</v>
      </c>
      <c r="E53" s="42" t="s">
        <v>37</v>
      </c>
      <c r="F53" s="42" t="s">
        <v>38</v>
      </c>
      <c r="G53" s="42" t="s">
        <v>39</v>
      </c>
      <c r="H53" s="42" t="s">
        <v>40</v>
      </c>
      <c r="I53" s="42" t="s">
        <v>41</v>
      </c>
      <c r="J53" s="42" t="s">
        <v>50</v>
      </c>
      <c r="K53" s="43" t="s">
        <v>51</v>
      </c>
      <c r="L53" s="42" t="s">
        <v>52</v>
      </c>
      <c r="M53" s="42" t="s">
        <v>53</v>
      </c>
      <c r="N53" s="44" t="s">
        <v>54</v>
      </c>
      <c r="O53" s="267"/>
      <c r="P53" s="351"/>
    </row>
    <row r="54" spans="1:16" ht="13.5" thickBot="1">
      <c r="A54" s="45" t="s">
        <v>42</v>
      </c>
      <c r="B54" s="47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7"/>
      <c r="O54" s="267"/>
      <c r="P54" s="351"/>
    </row>
    <row r="55" spans="1:16">
      <c r="A55" s="48"/>
      <c r="B55" s="50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50"/>
      <c r="O55" s="267"/>
      <c r="P55" s="351"/>
    </row>
    <row r="56" spans="1:16">
      <c r="A56" s="51" t="s">
        <v>413</v>
      </c>
      <c r="B56" s="369">
        <f>'14.sz.melléklet'!C37</f>
        <v>12912</v>
      </c>
      <c r="C56" s="370">
        <f>$B56/12</f>
        <v>1076</v>
      </c>
      <c r="D56" s="370">
        <f t="shared" ref="D56:N56" si="17">$B56/12</f>
        <v>1076</v>
      </c>
      <c r="E56" s="370">
        <f t="shared" si="17"/>
        <v>1076</v>
      </c>
      <c r="F56" s="370">
        <f t="shared" si="17"/>
        <v>1076</v>
      </c>
      <c r="G56" s="370">
        <f t="shared" si="17"/>
        <v>1076</v>
      </c>
      <c r="H56" s="370">
        <f t="shared" si="17"/>
        <v>1076</v>
      </c>
      <c r="I56" s="370">
        <f t="shared" si="17"/>
        <v>1076</v>
      </c>
      <c r="J56" s="370">
        <f t="shared" si="17"/>
        <v>1076</v>
      </c>
      <c r="K56" s="370">
        <f t="shared" si="17"/>
        <v>1076</v>
      </c>
      <c r="L56" s="370">
        <f t="shared" si="17"/>
        <v>1076</v>
      </c>
      <c r="M56" s="370">
        <f t="shared" si="17"/>
        <v>1076</v>
      </c>
      <c r="N56" s="371">
        <f t="shared" si="17"/>
        <v>1076</v>
      </c>
      <c r="O56" s="267"/>
      <c r="P56" s="351"/>
    </row>
    <row r="57" spans="1:16">
      <c r="A57" s="51" t="s">
        <v>417</v>
      </c>
      <c r="B57" s="372">
        <f>'14.sz.melléklet'!G29</f>
        <v>125308</v>
      </c>
      <c r="C57" s="373">
        <f>($B$57/12)-50</f>
        <v>10392.333333333334</v>
      </c>
      <c r="D57" s="373">
        <f>($B$57/12)-50</f>
        <v>10392.333333333334</v>
      </c>
      <c r="E57" s="373">
        <f t="shared" ref="E57:N57" si="18">($B$57/12)-50</f>
        <v>10392.333333333334</v>
      </c>
      <c r="F57" s="373">
        <f t="shared" si="18"/>
        <v>10392.333333333334</v>
      </c>
      <c r="G57" s="373">
        <f t="shared" si="18"/>
        <v>10392.333333333334</v>
      </c>
      <c r="H57" s="373">
        <f>($B$57/12)+600-50</f>
        <v>10992.333333333334</v>
      </c>
      <c r="I57" s="373">
        <f t="shared" si="18"/>
        <v>10392.333333333334</v>
      </c>
      <c r="J57" s="373">
        <f t="shared" si="18"/>
        <v>10392.333333333334</v>
      </c>
      <c r="K57" s="373">
        <f t="shared" si="18"/>
        <v>10392.333333333334</v>
      </c>
      <c r="L57" s="373">
        <f t="shared" si="18"/>
        <v>10392.333333333334</v>
      </c>
      <c r="M57" s="373">
        <f t="shared" si="18"/>
        <v>10392.333333333334</v>
      </c>
      <c r="N57" s="373">
        <f t="shared" si="18"/>
        <v>10392.333333333334</v>
      </c>
      <c r="O57" s="267"/>
      <c r="P57" s="351"/>
    </row>
    <row r="58" spans="1:16" ht="13.5" thickBot="1">
      <c r="A58" s="52"/>
      <c r="B58" s="375"/>
      <c r="C58" s="376"/>
      <c r="D58" s="376"/>
      <c r="E58" s="376"/>
      <c r="F58" s="376"/>
      <c r="G58" s="376"/>
      <c r="H58" s="376"/>
      <c r="I58" s="376"/>
      <c r="J58" s="376"/>
      <c r="K58" s="376"/>
      <c r="L58" s="376"/>
      <c r="M58" s="376"/>
      <c r="N58" s="375"/>
      <c r="O58" s="267"/>
      <c r="P58" s="351"/>
    </row>
    <row r="59" spans="1:16" ht="13.5" thickBot="1">
      <c r="A59" s="53" t="s">
        <v>20</v>
      </c>
      <c r="B59" s="377">
        <f t="shared" ref="B59:N59" si="19">SUM(B56:B58)</f>
        <v>138220</v>
      </c>
      <c r="C59" s="378">
        <f>SUM(C56:C58)</f>
        <v>11468.333333333334</v>
      </c>
      <c r="D59" s="378">
        <f t="shared" si="19"/>
        <v>11468.333333333334</v>
      </c>
      <c r="E59" s="378">
        <f t="shared" si="19"/>
        <v>11468.333333333334</v>
      </c>
      <c r="F59" s="378">
        <f t="shared" si="19"/>
        <v>11468.333333333334</v>
      </c>
      <c r="G59" s="378">
        <f t="shared" si="19"/>
        <v>11468.333333333334</v>
      </c>
      <c r="H59" s="378">
        <f t="shared" si="19"/>
        <v>12068.333333333334</v>
      </c>
      <c r="I59" s="378">
        <f t="shared" si="19"/>
        <v>11468.333333333334</v>
      </c>
      <c r="J59" s="378">
        <f t="shared" si="19"/>
        <v>11468.333333333334</v>
      </c>
      <c r="K59" s="378">
        <f t="shared" si="19"/>
        <v>11468.333333333334</v>
      </c>
      <c r="L59" s="378">
        <f t="shared" si="19"/>
        <v>11468.333333333334</v>
      </c>
      <c r="M59" s="378">
        <f t="shared" si="19"/>
        <v>11468.333333333334</v>
      </c>
      <c r="N59" s="377">
        <f t="shared" si="19"/>
        <v>11468.333333333334</v>
      </c>
      <c r="O59" s="267"/>
      <c r="P59" s="351"/>
    </row>
    <row r="60" spans="1:16">
      <c r="A60" s="54"/>
      <c r="B60" s="379"/>
      <c r="C60" s="380"/>
      <c r="D60" s="380"/>
      <c r="E60" s="380"/>
      <c r="F60" s="380"/>
      <c r="G60" s="380"/>
      <c r="H60" s="380"/>
      <c r="I60" s="380"/>
      <c r="J60" s="380"/>
      <c r="K60" s="380"/>
      <c r="L60" s="380"/>
      <c r="M60" s="380"/>
      <c r="N60" s="379"/>
      <c r="O60" s="267"/>
      <c r="P60" s="351"/>
    </row>
    <row r="61" spans="1:16">
      <c r="A61" s="55" t="s">
        <v>43</v>
      </c>
      <c r="B61" s="371"/>
      <c r="C61" s="370"/>
      <c r="D61" s="370"/>
      <c r="E61" s="370"/>
      <c r="F61" s="370"/>
      <c r="G61" s="370"/>
      <c r="H61" s="370"/>
      <c r="I61" s="370"/>
      <c r="J61" s="370"/>
      <c r="K61" s="370"/>
      <c r="L61" s="370"/>
      <c r="M61" s="370"/>
      <c r="N61" s="371"/>
      <c r="O61" s="267"/>
      <c r="P61" s="351"/>
    </row>
    <row r="62" spans="1:16">
      <c r="A62" s="56"/>
      <c r="B62" s="371"/>
      <c r="C62" s="370"/>
      <c r="D62" s="370"/>
      <c r="E62" s="370"/>
      <c r="F62" s="370"/>
      <c r="G62" s="370"/>
      <c r="H62" s="370"/>
      <c r="I62" s="370"/>
      <c r="J62" s="370"/>
      <c r="K62" s="370"/>
      <c r="L62" s="370"/>
      <c r="M62" s="370"/>
      <c r="N62" s="371"/>
      <c r="O62" s="267"/>
      <c r="P62" s="351"/>
    </row>
    <row r="63" spans="1:16">
      <c r="A63" s="51" t="s">
        <v>44</v>
      </c>
      <c r="B63" s="369">
        <f>B59-B64</f>
        <v>137620</v>
      </c>
      <c r="C63" s="370">
        <f>($B$63/12)</f>
        <v>11468.333333333334</v>
      </c>
      <c r="D63" s="370">
        <v>11468</v>
      </c>
      <c r="E63" s="370">
        <f t="shared" ref="E63:N63" si="20">($B$63/12)</f>
        <v>11468.333333333334</v>
      </c>
      <c r="F63" s="370">
        <f t="shared" si="20"/>
        <v>11468.333333333334</v>
      </c>
      <c r="G63" s="370">
        <f t="shared" si="20"/>
        <v>11468.333333333334</v>
      </c>
      <c r="H63" s="370">
        <f t="shared" si="20"/>
        <v>11468.333333333334</v>
      </c>
      <c r="I63" s="370">
        <f t="shared" si="20"/>
        <v>11468.333333333334</v>
      </c>
      <c r="J63" s="370">
        <f t="shared" si="20"/>
        <v>11468.333333333334</v>
      </c>
      <c r="K63" s="370">
        <f t="shared" si="20"/>
        <v>11468.333333333334</v>
      </c>
      <c r="L63" s="370">
        <f t="shared" si="20"/>
        <v>11468.333333333334</v>
      </c>
      <c r="M63" s="370">
        <f t="shared" si="20"/>
        <v>11468.333333333334</v>
      </c>
      <c r="N63" s="370">
        <f t="shared" si="20"/>
        <v>11468.333333333334</v>
      </c>
      <c r="O63" s="267"/>
      <c r="P63" s="351"/>
    </row>
    <row r="64" spans="1:16" ht="13.5" thickBot="1">
      <c r="A64" s="551" t="s">
        <v>442</v>
      </c>
      <c r="B64" s="552">
        <f>'14.sz.melléklet'!F23</f>
        <v>600</v>
      </c>
      <c r="C64" s="386"/>
      <c r="D64" s="386"/>
      <c r="E64" s="386"/>
      <c r="F64" s="386"/>
      <c r="G64" s="386"/>
      <c r="H64" s="386">
        <v>600</v>
      </c>
      <c r="I64" s="386"/>
      <c r="J64" s="386"/>
      <c r="K64" s="386"/>
      <c r="L64" s="386"/>
      <c r="M64" s="386"/>
      <c r="N64" s="385"/>
      <c r="O64" s="267"/>
      <c r="P64" s="351"/>
    </row>
    <row r="65" spans="1:16" ht="13.5" thickBot="1">
      <c r="A65" s="57" t="s">
        <v>47</v>
      </c>
      <c r="B65" s="383">
        <f>SUM(B63:B64)</f>
        <v>138220</v>
      </c>
      <c r="C65" s="384">
        <f>SUM(C63:C64)</f>
        <v>11468.333333333334</v>
      </c>
      <c r="D65" s="384">
        <f t="shared" ref="D65:N65" si="21">SUM(D63:D64)</f>
        <v>11468</v>
      </c>
      <c r="E65" s="384">
        <f t="shared" si="21"/>
        <v>11468.333333333334</v>
      </c>
      <c r="F65" s="384">
        <f t="shared" si="21"/>
        <v>11468.333333333334</v>
      </c>
      <c r="G65" s="384">
        <f t="shared" si="21"/>
        <v>11468.333333333334</v>
      </c>
      <c r="H65" s="384">
        <f t="shared" si="21"/>
        <v>12068.333333333334</v>
      </c>
      <c r="I65" s="384">
        <f t="shared" si="21"/>
        <v>11468.333333333334</v>
      </c>
      <c r="J65" s="384">
        <f t="shared" si="21"/>
        <v>11468.333333333334</v>
      </c>
      <c r="K65" s="384">
        <f t="shared" si="21"/>
        <v>11468.333333333334</v>
      </c>
      <c r="L65" s="384">
        <f t="shared" si="21"/>
        <v>11468.333333333334</v>
      </c>
      <c r="M65" s="384">
        <f t="shared" si="21"/>
        <v>11468.333333333334</v>
      </c>
      <c r="N65" s="384">
        <f t="shared" si="21"/>
        <v>11468.333333333334</v>
      </c>
      <c r="O65" s="267"/>
      <c r="P65" s="351"/>
    </row>
    <row r="66" spans="1:16" ht="13.5" thickBot="1">
      <c r="A66" s="58"/>
      <c r="B66" s="385"/>
      <c r="C66" s="386"/>
      <c r="D66" s="386"/>
      <c r="E66" s="386"/>
      <c r="F66" s="386"/>
      <c r="G66" s="386"/>
      <c r="H66" s="386"/>
      <c r="I66" s="386"/>
      <c r="J66" s="386"/>
      <c r="K66" s="386"/>
      <c r="L66" s="386"/>
      <c r="M66" s="386"/>
      <c r="N66" s="385"/>
      <c r="O66" s="267"/>
      <c r="P66" s="351"/>
    </row>
    <row r="67" spans="1:16" ht="13.5" thickBot="1">
      <c r="A67" s="57" t="s">
        <v>48</v>
      </c>
      <c r="B67" s="387">
        <f>B65-B59</f>
        <v>0</v>
      </c>
      <c r="C67" s="388">
        <f t="shared" ref="C67:N67" si="22">C59-C65</f>
        <v>0</v>
      </c>
      <c r="D67" s="388">
        <f t="shared" si="22"/>
        <v>0.33333333333393966</v>
      </c>
      <c r="E67" s="388">
        <f t="shared" si="22"/>
        <v>0</v>
      </c>
      <c r="F67" s="388">
        <f t="shared" si="22"/>
        <v>0</v>
      </c>
      <c r="G67" s="388">
        <f t="shared" si="22"/>
        <v>0</v>
      </c>
      <c r="H67" s="388">
        <f t="shared" si="22"/>
        <v>0</v>
      </c>
      <c r="I67" s="388">
        <f t="shared" si="22"/>
        <v>0</v>
      </c>
      <c r="J67" s="388">
        <f t="shared" si="22"/>
        <v>0</v>
      </c>
      <c r="K67" s="388">
        <f t="shared" si="22"/>
        <v>0</v>
      </c>
      <c r="L67" s="388">
        <f t="shared" si="22"/>
        <v>0</v>
      </c>
      <c r="M67" s="388">
        <f t="shared" si="22"/>
        <v>0</v>
      </c>
      <c r="N67" s="387">
        <f t="shared" si="22"/>
        <v>0</v>
      </c>
      <c r="O67" s="267"/>
      <c r="P67" s="351"/>
    </row>
    <row r="68" spans="1:16">
      <c r="A68" s="192" t="s">
        <v>77</v>
      </c>
      <c r="B68" s="324"/>
      <c r="C68" s="324">
        <f>C59-C65</f>
        <v>0</v>
      </c>
      <c r="D68" s="324">
        <f t="shared" ref="D68:N68" si="23">C68+D59-D65</f>
        <v>0.33333333333393966</v>
      </c>
      <c r="E68" s="324">
        <f t="shared" si="23"/>
        <v>0.33333333333393966</v>
      </c>
      <c r="F68" s="324">
        <f t="shared" si="23"/>
        <v>0.33333333333393966</v>
      </c>
      <c r="G68" s="324">
        <f t="shared" si="23"/>
        <v>0.33333333333393966</v>
      </c>
      <c r="H68" s="324">
        <f t="shared" si="23"/>
        <v>0.33333333333393966</v>
      </c>
      <c r="I68" s="324">
        <f t="shared" si="23"/>
        <v>0.33333333333393966</v>
      </c>
      <c r="J68" s="324">
        <f t="shared" si="23"/>
        <v>0.33333333333393966</v>
      </c>
      <c r="K68" s="324">
        <f t="shared" si="23"/>
        <v>0.33333333333393966</v>
      </c>
      <c r="L68" s="324">
        <f t="shared" si="23"/>
        <v>0.33333333333393966</v>
      </c>
      <c r="M68" s="324">
        <f t="shared" si="23"/>
        <v>0.33333333333393966</v>
      </c>
      <c r="N68" s="340">
        <f t="shared" si="23"/>
        <v>0.33333333333393966</v>
      </c>
      <c r="O68" s="267"/>
      <c r="P68" s="351"/>
    </row>
    <row r="69" spans="1:16">
      <c r="A69" s="256"/>
      <c r="B69" s="391"/>
      <c r="C69" s="391"/>
      <c r="D69" s="391"/>
      <c r="E69" s="391"/>
      <c r="F69" s="391"/>
      <c r="G69" s="391"/>
      <c r="H69" s="391"/>
      <c r="I69" s="391"/>
      <c r="J69" s="391"/>
      <c r="K69" s="391"/>
      <c r="L69" s="391"/>
      <c r="M69" s="391"/>
      <c r="N69" s="392"/>
      <c r="O69" s="267"/>
      <c r="P69" s="351"/>
    </row>
    <row r="70" spans="1:16" ht="13.5" thickBot="1">
      <c r="A70" s="258" t="s">
        <v>244</v>
      </c>
      <c r="B70" s="259"/>
      <c r="C70" s="260"/>
      <c r="D70" s="260"/>
      <c r="E70" s="260"/>
      <c r="F70" s="259"/>
      <c r="G70" s="261"/>
      <c r="H70" s="261"/>
      <c r="I70" s="262"/>
      <c r="J70" s="263"/>
      <c r="K70" s="263" t="s">
        <v>0</v>
      </c>
      <c r="L70" s="264"/>
      <c r="M70" s="263"/>
      <c r="N70" s="265"/>
      <c r="O70" s="267"/>
      <c r="P70" s="351"/>
    </row>
    <row r="71" spans="1:16">
      <c r="A71" s="41" t="s">
        <v>34</v>
      </c>
      <c r="B71" s="44" t="s">
        <v>1</v>
      </c>
      <c r="C71" s="42" t="s">
        <v>35</v>
      </c>
      <c r="D71" s="42" t="s">
        <v>36</v>
      </c>
      <c r="E71" s="42" t="s">
        <v>37</v>
      </c>
      <c r="F71" s="42" t="s">
        <v>38</v>
      </c>
      <c r="G71" s="42" t="s">
        <v>39</v>
      </c>
      <c r="H71" s="42" t="s">
        <v>40</v>
      </c>
      <c r="I71" s="42" t="s">
        <v>41</v>
      </c>
      <c r="J71" s="42" t="s">
        <v>50</v>
      </c>
      <c r="K71" s="43" t="s">
        <v>51</v>
      </c>
      <c r="L71" s="42" t="s">
        <v>52</v>
      </c>
      <c r="M71" s="42" t="s">
        <v>53</v>
      </c>
      <c r="N71" s="44" t="s">
        <v>54</v>
      </c>
      <c r="O71" s="267"/>
      <c r="P71" s="351"/>
    </row>
    <row r="72" spans="1:16" ht="13.5" thickBot="1">
      <c r="A72" s="45" t="s">
        <v>42</v>
      </c>
      <c r="B72" s="47"/>
      <c r="C72" s="46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7"/>
      <c r="O72" s="267"/>
      <c r="P72" s="351"/>
    </row>
    <row r="73" spans="1:16" ht="7.5" customHeight="1">
      <c r="A73" s="48"/>
      <c r="B73" s="50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50"/>
      <c r="O73" s="267"/>
      <c r="P73" s="351"/>
    </row>
    <row r="74" spans="1:16">
      <c r="A74" s="51" t="s">
        <v>413</v>
      </c>
      <c r="B74" s="369">
        <f>'15.sz.melléklet'!C33</f>
        <v>6754</v>
      </c>
      <c r="C74" s="370">
        <f>$B74/12</f>
        <v>562.83333333333337</v>
      </c>
      <c r="D74" s="370">
        <f t="shared" ref="D74:N74" si="24">$B74/12</f>
        <v>562.83333333333337</v>
      </c>
      <c r="E74" s="370">
        <f t="shared" si="24"/>
        <v>562.83333333333337</v>
      </c>
      <c r="F74" s="370">
        <f t="shared" si="24"/>
        <v>562.83333333333337</v>
      </c>
      <c r="G74" s="370">
        <f t="shared" si="24"/>
        <v>562.83333333333337</v>
      </c>
      <c r="H74" s="370">
        <f t="shared" si="24"/>
        <v>562.83333333333337</v>
      </c>
      <c r="I74" s="370">
        <f t="shared" si="24"/>
        <v>562.83333333333337</v>
      </c>
      <c r="J74" s="370">
        <f t="shared" si="24"/>
        <v>562.83333333333337</v>
      </c>
      <c r="K74" s="370">
        <f t="shared" si="24"/>
        <v>562.83333333333337</v>
      </c>
      <c r="L74" s="370">
        <f t="shared" si="24"/>
        <v>562.83333333333337</v>
      </c>
      <c r="M74" s="370">
        <f t="shared" si="24"/>
        <v>562.83333333333337</v>
      </c>
      <c r="N74" s="371">
        <f t="shared" si="24"/>
        <v>562.83333333333337</v>
      </c>
      <c r="O74" s="267"/>
      <c r="P74" s="351"/>
    </row>
    <row r="75" spans="1:16">
      <c r="A75" s="51" t="s">
        <v>417</v>
      </c>
      <c r="B75" s="372">
        <f>'15.sz.melléklet'!D33</f>
        <v>30778</v>
      </c>
      <c r="C75" s="373">
        <f>$B$75/12</f>
        <v>2564.8333333333335</v>
      </c>
      <c r="D75" s="373">
        <f t="shared" ref="D75:N75" si="25">$B$75/12</f>
        <v>2564.8333333333335</v>
      </c>
      <c r="E75" s="373">
        <f t="shared" si="25"/>
        <v>2564.8333333333335</v>
      </c>
      <c r="F75" s="373">
        <f t="shared" si="25"/>
        <v>2564.8333333333335</v>
      </c>
      <c r="G75" s="373">
        <f t="shared" si="25"/>
        <v>2564.8333333333335</v>
      </c>
      <c r="H75" s="373">
        <f t="shared" si="25"/>
        <v>2564.8333333333335</v>
      </c>
      <c r="I75" s="373">
        <f t="shared" si="25"/>
        <v>2564.8333333333335</v>
      </c>
      <c r="J75" s="373">
        <f t="shared" si="25"/>
        <v>2564.8333333333335</v>
      </c>
      <c r="K75" s="373">
        <f t="shared" si="25"/>
        <v>2564.8333333333335</v>
      </c>
      <c r="L75" s="373">
        <f t="shared" si="25"/>
        <v>2564.8333333333335</v>
      </c>
      <c r="M75" s="373">
        <f t="shared" si="25"/>
        <v>2564.8333333333335</v>
      </c>
      <c r="N75" s="374">
        <f t="shared" si="25"/>
        <v>2564.8333333333335</v>
      </c>
      <c r="O75" s="267"/>
      <c r="P75" s="351"/>
    </row>
    <row r="76" spans="1:16" ht="13.5" thickBot="1">
      <c r="A76" s="52"/>
      <c r="B76" s="375"/>
      <c r="C76" s="376"/>
      <c r="D76" s="376"/>
      <c r="E76" s="376"/>
      <c r="F76" s="376"/>
      <c r="G76" s="376"/>
      <c r="H76" s="376"/>
      <c r="I76" s="376"/>
      <c r="J76" s="376"/>
      <c r="K76" s="376"/>
      <c r="L76" s="376"/>
      <c r="M76" s="376"/>
      <c r="N76" s="375"/>
      <c r="O76" s="267"/>
      <c r="P76" s="351"/>
    </row>
    <row r="77" spans="1:16" ht="13.5" thickBot="1">
      <c r="A77" s="53" t="s">
        <v>20</v>
      </c>
      <c r="B77" s="377">
        <f t="shared" ref="B77:N77" si="26">SUM(B74:B76)</f>
        <v>37532</v>
      </c>
      <c r="C77" s="378">
        <f t="shared" si="26"/>
        <v>3127.666666666667</v>
      </c>
      <c r="D77" s="378">
        <f t="shared" si="26"/>
        <v>3127.666666666667</v>
      </c>
      <c r="E77" s="378">
        <f t="shared" si="26"/>
        <v>3127.666666666667</v>
      </c>
      <c r="F77" s="378">
        <f t="shared" si="26"/>
        <v>3127.666666666667</v>
      </c>
      <c r="G77" s="378">
        <f t="shared" si="26"/>
        <v>3127.666666666667</v>
      </c>
      <c r="H77" s="378">
        <f t="shared" si="26"/>
        <v>3127.666666666667</v>
      </c>
      <c r="I77" s="378">
        <f t="shared" si="26"/>
        <v>3127.666666666667</v>
      </c>
      <c r="J77" s="378">
        <f t="shared" si="26"/>
        <v>3127.666666666667</v>
      </c>
      <c r="K77" s="378">
        <f t="shared" si="26"/>
        <v>3127.666666666667</v>
      </c>
      <c r="L77" s="378">
        <f t="shared" si="26"/>
        <v>3127.666666666667</v>
      </c>
      <c r="M77" s="378">
        <f t="shared" si="26"/>
        <v>3127.666666666667</v>
      </c>
      <c r="N77" s="377">
        <f t="shared" si="26"/>
        <v>3127.666666666667</v>
      </c>
      <c r="O77" s="267"/>
      <c r="P77" s="351"/>
    </row>
    <row r="78" spans="1:16">
      <c r="A78" s="54"/>
      <c r="B78" s="379"/>
      <c r="C78" s="380"/>
      <c r="D78" s="380"/>
      <c r="E78" s="380"/>
      <c r="F78" s="380"/>
      <c r="G78" s="380"/>
      <c r="H78" s="380"/>
      <c r="I78" s="380"/>
      <c r="J78" s="380"/>
      <c r="K78" s="380"/>
      <c r="L78" s="380"/>
      <c r="M78" s="380"/>
      <c r="N78" s="379"/>
      <c r="O78" s="267"/>
      <c r="P78" s="351"/>
    </row>
    <row r="79" spans="1:16">
      <c r="A79" s="55" t="s">
        <v>43</v>
      </c>
      <c r="B79" s="371"/>
      <c r="C79" s="370"/>
      <c r="D79" s="370"/>
      <c r="E79" s="370"/>
      <c r="F79" s="370"/>
      <c r="G79" s="370"/>
      <c r="H79" s="370"/>
      <c r="I79" s="370"/>
      <c r="J79" s="370"/>
      <c r="K79" s="370"/>
      <c r="L79" s="370"/>
      <c r="M79" s="370"/>
      <c r="N79" s="371"/>
      <c r="O79" s="267"/>
      <c r="P79" s="351"/>
    </row>
    <row r="80" spans="1:16">
      <c r="A80" s="56"/>
      <c r="B80" s="371"/>
      <c r="C80" s="370"/>
      <c r="D80" s="370"/>
      <c r="E80" s="370"/>
      <c r="F80" s="370"/>
      <c r="G80" s="370"/>
      <c r="H80" s="370"/>
      <c r="I80" s="370"/>
      <c r="J80" s="370"/>
      <c r="K80" s="370"/>
      <c r="L80" s="370"/>
      <c r="M80" s="370"/>
      <c r="N80" s="371"/>
      <c r="O80" s="267"/>
      <c r="P80" s="351"/>
    </row>
    <row r="81" spans="1:16" ht="13.5" thickBot="1">
      <c r="A81" s="51" t="s">
        <v>44</v>
      </c>
      <c r="B81" s="369">
        <f>B77</f>
        <v>37532</v>
      </c>
      <c r="C81" s="370">
        <f>$B$81/12</f>
        <v>3127.6666666666665</v>
      </c>
      <c r="D81" s="370">
        <f t="shared" ref="D81:N81" si="27">$B$81/12</f>
        <v>3127.6666666666665</v>
      </c>
      <c r="E81" s="370">
        <f t="shared" si="27"/>
        <v>3127.6666666666665</v>
      </c>
      <c r="F81" s="370">
        <f t="shared" si="27"/>
        <v>3127.6666666666665</v>
      </c>
      <c r="G81" s="370">
        <f t="shared" si="27"/>
        <v>3127.6666666666665</v>
      </c>
      <c r="H81" s="370">
        <f t="shared" si="27"/>
        <v>3127.6666666666665</v>
      </c>
      <c r="I81" s="370">
        <f t="shared" si="27"/>
        <v>3127.6666666666665</v>
      </c>
      <c r="J81" s="370">
        <f t="shared" si="27"/>
        <v>3127.6666666666665</v>
      </c>
      <c r="K81" s="370">
        <f t="shared" si="27"/>
        <v>3127.6666666666665</v>
      </c>
      <c r="L81" s="370">
        <f t="shared" si="27"/>
        <v>3127.6666666666665</v>
      </c>
      <c r="M81" s="370">
        <f t="shared" si="27"/>
        <v>3127.6666666666665</v>
      </c>
      <c r="N81" s="371">
        <f t="shared" si="27"/>
        <v>3127.6666666666665</v>
      </c>
      <c r="O81" s="267"/>
      <c r="P81" s="351"/>
    </row>
    <row r="82" spans="1:16" ht="13.5" thickBot="1">
      <c r="A82" s="57" t="s">
        <v>47</v>
      </c>
      <c r="B82" s="383">
        <f t="shared" ref="B82:N82" si="28">SUM(B81:B81)</f>
        <v>37532</v>
      </c>
      <c r="C82" s="384">
        <f t="shared" si="28"/>
        <v>3127.6666666666665</v>
      </c>
      <c r="D82" s="384">
        <f t="shared" si="28"/>
        <v>3127.6666666666665</v>
      </c>
      <c r="E82" s="384">
        <f t="shared" si="28"/>
        <v>3127.6666666666665</v>
      </c>
      <c r="F82" s="384">
        <f t="shared" si="28"/>
        <v>3127.6666666666665</v>
      </c>
      <c r="G82" s="384">
        <f t="shared" si="28"/>
        <v>3127.6666666666665</v>
      </c>
      <c r="H82" s="384">
        <f t="shared" si="28"/>
        <v>3127.6666666666665</v>
      </c>
      <c r="I82" s="384">
        <f t="shared" si="28"/>
        <v>3127.6666666666665</v>
      </c>
      <c r="J82" s="384">
        <f t="shared" si="28"/>
        <v>3127.6666666666665</v>
      </c>
      <c r="K82" s="384">
        <f t="shared" si="28"/>
        <v>3127.6666666666665</v>
      </c>
      <c r="L82" s="384">
        <f t="shared" si="28"/>
        <v>3127.6666666666665</v>
      </c>
      <c r="M82" s="384">
        <f t="shared" si="28"/>
        <v>3127.6666666666665</v>
      </c>
      <c r="N82" s="383">
        <f t="shared" si="28"/>
        <v>3127.6666666666665</v>
      </c>
      <c r="O82" s="267"/>
      <c r="P82" s="351"/>
    </row>
    <row r="83" spans="1:16" ht="13.5" thickBot="1">
      <c r="A83" s="58"/>
      <c r="B83" s="385"/>
      <c r="C83" s="386"/>
      <c r="D83" s="386"/>
      <c r="E83" s="386"/>
      <c r="F83" s="386"/>
      <c r="G83" s="386"/>
      <c r="H83" s="386"/>
      <c r="I83" s="386"/>
      <c r="J83" s="386"/>
      <c r="K83" s="386"/>
      <c r="L83" s="386"/>
      <c r="M83" s="386"/>
      <c r="N83" s="385"/>
      <c r="O83" s="267"/>
      <c r="P83" s="351"/>
    </row>
    <row r="84" spans="1:16" ht="13.5" thickBot="1">
      <c r="A84" s="57" t="s">
        <v>48</v>
      </c>
      <c r="B84" s="387">
        <f>B82-B77</f>
        <v>0</v>
      </c>
      <c r="C84" s="388">
        <f t="shared" ref="C84:N84" si="29">C77-C82</f>
        <v>0</v>
      </c>
      <c r="D84" s="388">
        <f t="shared" si="29"/>
        <v>0</v>
      </c>
      <c r="E84" s="388">
        <f t="shared" si="29"/>
        <v>0</v>
      </c>
      <c r="F84" s="388">
        <f t="shared" si="29"/>
        <v>0</v>
      </c>
      <c r="G84" s="388">
        <f t="shared" si="29"/>
        <v>0</v>
      </c>
      <c r="H84" s="388">
        <f t="shared" si="29"/>
        <v>0</v>
      </c>
      <c r="I84" s="388">
        <f t="shared" si="29"/>
        <v>0</v>
      </c>
      <c r="J84" s="388">
        <f t="shared" si="29"/>
        <v>0</v>
      </c>
      <c r="K84" s="388">
        <f t="shared" si="29"/>
        <v>0</v>
      </c>
      <c r="L84" s="388">
        <f t="shared" si="29"/>
        <v>0</v>
      </c>
      <c r="M84" s="388">
        <f t="shared" si="29"/>
        <v>0</v>
      </c>
      <c r="N84" s="387">
        <f t="shared" si="29"/>
        <v>0</v>
      </c>
      <c r="O84" s="267"/>
      <c r="P84" s="351"/>
    </row>
    <row r="85" spans="1:16">
      <c r="A85" s="192" t="s">
        <v>77</v>
      </c>
      <c r="B85" s="324"/>
      <c r="C85" s="324">
        <f>C77-C82</f>
        <v>0</v>
      </c>
      <c r="D85" s="324">
        <f t="shared" ref="D85:N85" si="30">C85+D77-D82</f>
        <v>0</v>
      </c>
      <c r="E85" s="324">
        <f t="shared" si="30"/>
        <v>0</v>
      </c>
      <c r="F85" s="324">
        <f t="shared" si="30"/>
        <v>0</v>
      </c>
      <c r="G85" s="324">
        <f t="shared" si="30"/>
        <v>0</v>
      </c>
      <c r="H85" s="324">
        <f t="shared" si="30"/>
        <v>0</v>
      </c>
      <c r="I85" s="324">
        <f t="shared" si="30"/>
        <v>0</v>
      </c>
      <c r="J85" s="324">
        <f t="shared" si="30"/>
        <v>0</v>
      </c>
      <c r="K85" s="324">
        <f t="shared" si="30"/>
        <v>0</v>
      </c>
      <c r="L85" s="324">
        <f t="shared" si="30"/>
        <v>0</v>
      </c>
      <c r="M85" s="324">
        <f t="shared" si="30"/>
        <v>0</v>
      </c>
      <c r="N85" s="340">
        <f t="shared" si="30"/>
        <v>0</v>
      </c>
      <c r="O85" s="267"/>
      <c r="P85" s="351"/>
    </row>
    <row r="86" spans="1:16" ht="6" customHeight="1">
      <c r="A86" s="192"/>
      <c r="B86" s="324"/>
      <c r="C86" s="324"/>
      <c r="D86" s="324"/>
      <c r="E86" s="324"/>
      <c r="F86" s="324"/>
      <c r="G86" s="324"/>
      <c r="H86" s="324"/>
      <c r="I86" s="324"/>
      <c r="J86" s="324"/>
      <c r="K86" s="324"/>
      <c r="L86" s="324"/>
      <c r="M86" s="324"/>
      <c r="N86" s="340"/>
      <c r="O86" s="267"/>
      <c r="P86" s="351"/>
    </row>
    <row r="87" spans="1:16" ht="13.5" thickBot="1">
      <c r="A87" s="258" t="s">
        <v>156</v>
      </c>
      <c r="B87" s="259"/>
      <c r="C87" s="260"/>
      <c r="D87" s="260"/>
      <c r="E87" s="260"/>
      <c r="F87" s="259"/>
      <c r="G87" s="261"/>
      <c r="H87" s="261"/>
      <c r="I87" s="262"/>
      <c r="J87" s="263"/>
      <c r="K87" s="263" t="s">
        <v>0</v>
      </c>
      <c r="L87" s="264"/>
      <c r="M87" s="263"/>
      <c r="N87" s="265"/>
      <c r="O87" s="267"/>
      <c r="P87" s="351"/>
    </row>
    <row r="88" spans="1:16">
      <c r="A88" s="41" t="s">
        <v>34</v>
      </c>
      <c r="B88" s="44" t="s">
        <v>1</v>
      </c>
      <c r="C88" s="42" t="s">
        <v>35</v>
      </c>
      <c r="D88" s="42" t="s">
        <v>36</v>
      </c>
      <c r="E88" s="42" t="s">
        <v>37</v>
      </c>
      <c r="F88" s="42" t="s">
        <v>38</v>
      </c>
      <c r="G88" s="42" t="s">
        <v>39</v>
      </c>
      <c r="H88" s="42" t="s">
        <v>40</v>
      </c>
      <c r="I88" s="42" t="s">
        <v>41</v>
      </c>
      <c r="J88" s="42" t="s">
        <v>50</v>
      </c>
      <c r="K88" s="43" t="s">
        <v>51</v>
      </c>
      <c r="L88" s="42" t="s">
        <v>52</v>
      </c>
      <c r="M88" s="42" t="s">
        <v>53</v>
      </c>
      <c r="N88" s="44" t="s">
        <v>54</v>
      </c>
      <c r="O88" s="267"/>
      <c r="P88" s="351"/>
    </row>
    <row r="89" spans="1:16" ht="13.5" thickBot="1">
      <c r="A89" s="45" t="s">
        <v>42</v>
      </c>
      <c r="B89" s="47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7"/>
      <c r="O89" s="267"/>
      <c r="P89" s="351"/>
    </row>
    <row r="90" spans="1:16">
      <c r="A90" s="48"/>
      <c r="B90" s="50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50"/>
      <c r="O90" s="267"/>
      <c r="P90" s="351"/>
    </row>
    <row r="91" spans="1:16">
      <c r="A91" s="51" t="s">
        <v>413</v>
      </c>
      <c r="B91" s="369">
        <f>'16.sz. melléklet'!C41</f>
        <v>260</v>
      </c>
      <c r="C91" s="370">
        <f>$B91/12</f>
        <v>21.666666666666668</v>
      </c>
      <c r="D91" s="370">
        <f t="shared" ref="D91:N91" si="31">$B91/12</f>
        <v>21.666666666666668</v>
      </c>
      <c r="E91" s="370">
        <f t="shared" si="31"/>
        <v>21.666666666666668</v>
      </c>
      <c r="F91" s="370">
        <f t="shared" si="31"/>
        <v>21.666666666666668</v>
      </c>
      <c r="G91" s="370">
        <f t="shared" si="31"/>
        <v>21.666666666666668</v>
      </c>
      <c r="H91" s="370">
        <f t="shared" si="31"/>
        <v>21.666666666666668</v>
      </c>
      <c r="I91" s="370">
        <f t="shared" si="31"/>
        <v>21.666666666666668</v>
      </c>
      <c r="J91" s="370">
        <f t="shared" si="31"/>
        <v>21.666666666666668</v>
      </c>
      <c r="K91" s="370">
        <f t="shared" si="31"/>
        <v>21.666666666666668</v>
      </c>
      <c r="L91" s="370">
        <f t="shared" si="31"/>
        <v>21.666666666666668</v>
      </c>
      <c r="M91" s="370">
        <f t="shared" si="31"/>
        <v>21.666666666666668</v>
      </c>
      <c r="N91" s="371">
        <f t="shared" si="31"/>
        <v>21.666666666666668</v>
      </c>
      <c r="O91" s="267"/>
      <c r="P91" s="351"/>
    </row>
    <row r="92" spans="1:16">
      <c r="A92" s="51" t="s">
        <v>417</v>
      </c>
      <c r="B92" s="372">
        <f>'16.sz. melléklet'!D41</f>
        <v>92578</v>
      </c>
      <c r="C92" s="373">
        <f>$B$92/12</f>
        <v>7714.833333333333</v>
      </c>
      <c r="D92" s="373">
        <f t="shared" ref="D92:N92" si="32">$B$92/12</f>
        <v>7714.833333333333</v>
      </c>
      <c r="E92" s="373">
        <f t="shared" si="32"/>
        <v>7714.833333333333</v>
      </c>
      <c r="F92" s="373">
        <f t="shared" si="32"/>
        <v>7714.833333333333</v>
      </c>
      <c r="G92" s="373">
        <f t="shared" si="32"/>
        <v>7714.833333333333</v>
      </c>
      <c r="H92" s="373">
        <f t="shared" si="32"/>
        <v>7714.833333333333</v>
      </c>
      <c r="I92" s="373">
        <f t="shared" si="32"/>
        <v>7714.833333333333</v>
      </c>
      <c r="J92" s="373">
        <f t="shared" si="32"/>
        <v>7714.833333333333</v>
      </c>
      <c r="K92" s="373">
        <f t="shared" si="32"/>
        <v>7714.833333333333</v>
      </c>
      <c r="L92" s="373">
        <f t="shared" si="32"/>
        <v>7714.833333333333</v>
      </c>
      <c r="M92" s="373">
        <f t="shared" si="32"/>
        <v>7714.833333333333</v>
      </c>
      <c r="N92" s="374">
        <f t="shared" si="32"/>
        <v>7714.833333333333</v>
      </c>
      <c r="O92" s="267"/>
      <c r="P92" s="351"/>
    </row>
    <row r="93" spans="1:16" ht="13.5" thickBot="1">
      <c r="A93" s="52"/>
      <c r="B93" s="375"/>
      <c r="C93" s="376"/>
      <c r="D93" s="376"/>
      <c r="E93" s="376"/>
      <c r="F93" s="376"/>
      <c r="G93" s="376"/>
      <c r="H93" s="376"/>
      <c r="I93" s="376"/>
      <c r="J93" s="376"/>
      <c r="K93" s="376"/>
      <c r="L93" s="376"/>
      <c r="M93" s="376"/>
      <c r="N93" s="375"/>
      <c r="O93" s="267"/>
      <c r="P93" s="351"/>
    </row>
    <row r="94" spans="1:16" ht="13.5" thickBot="1">
      <c r="A94" s="53" t="s">
        <v>20</v>
      </c>
      <c r="B94" s="377">
        <f t="shared" ref="B94:N94" si="33">SUM(B91:B93)</f>
        <v>92838</v>
      </c>
      <c r="C94" s="378">
        <f t="shared" si="33"/>
        <v>7736.5</v>
      </c>
      <c r="D94" s="378">
        <f t="shared" si="33"/>
        <v>7736.5</v>
      </c>
      <c r="E94" s="378">
        <f t="shared" si="33"/>
        <v>7736.5</v>
      </c>
      <c r="F94" s="378">
        <f t="shared" si="33"/>
        <v>7736.5</v>
      </c>
      <c r="G94" s="378">
        <f t="shared" si="33"/>
        <v>7736.5</v>
      </c>
      <c r="H94" s="378">
        <f t="shared" si="33"/>
        <v>7736.5</v>
      </c>
      <c r="I94" s="378">
        <f t="shared" si="33"/>
        <v>7736.5</v>
      </c>
      <c r="J94" s="378">
        <f t="shared" si="33"/>
        <v>7736.5</v>
      </c>
      <c r="K94" s="378">
        <f t="shared" si="33"/>
        <v>7736.5</v>
      </c>
      <c r="L94" s="378">
        <f t="shared" si="33"/>
        <v>7736.5</v>
      </c>
      <c r="M94" s="378">
        <f t="shared" si="33"/>
        <v>7736.5</v>
      </c>
      <c r="N94" s="377">
        <f t="shared" si="33"/>
        <v>7736.5</v>
      </c>
      <c r="O94" s="267"/>
      <c r="P94" s="351"/>
    </row>
    <row r="95" spans="1:16" ht="6.75" customHeight="1">
      <c r="A95" s="54"/>
      <c r="B95" s="379"/>
      <c r="C95" s="380"/>
      <c r="D95" s="380"/>
      <c r="E95" s="380"/>
      <c r="F95" s="380"/>
      <c r="G95" s="380"/>
      <c r="H95" s="380"/>
      <c r="I95" s="380"/>
      <c r="J95" s="380"/>
      <c r="K95" s="380"/>
      <c r="L95" s="380"/>
      <c r="M95" s="380"/>
      <c r="N95" s="379"/>
      <c r="O95" s="267"/>
      <c r="P95" s="351"/>
    </row>
    <row r="96" spans="1:16">
      <c r="A96" s="55" t="s">
        <v>43</v>
      </c>
      <c r="B96" s="371"/>
      <c r="C96" s="370"/>
      <c r="D96" s="370"/>
      <c r="E96" s="370"/>
      <c r="F96" s="370"/>
      <c r="G96" s="370"/>
      <c r="H96" s="370"/>
      <c r="I96" s="370"/>
      <c r="J96" s="370"/>
      <c r="K96" s="370"/>
      <c r="L96" s="370"/>
      <c r="M96" s="370"/>
      <c r="N96" s="371"/>
      <c r="O96" s="267"/>
      <c r="P96" s="351"/>
    </row>
    <row r="97" spans="1:16" ht="7.5" customHeight="1">
      <c r="A97" s="56"/>
      <c r="B97" s="371"/>
      <c r="C97" s="370"/>
      <c r="D97" s="370"/>
      <c r="E97" s="370"/>
      <c r="F97" s="370"/>
      <c r="G97" s="370"/>
      <c r="H97" s="370"/>
      <c r="I97" s="370"/>
      <c r="J97" s="370"/>
      <c r="K97" s="370"/>
      <c r="L97" s="370"/>
      <c r="M97" s="370"/>
      <c r="N97" s="371"/>
      <c r="O97" s="267"/>
      <c r="P97" s="351"/>
    </row>
    <row r="98" spans="1:16" ht="13.5" thickBot="1">
      <c r="A98" s="51" t="s">
        <v>44</v>
      </c>
      <c r="B98" s="369">
        <f>B94</f>
        <v>92838</v>
      </c>
      <c r="C98" s="370">
        <f>$B$98/12</f>
        <v>7736.5</v>
      </c>
      <c r="D98" s="370">
        <f t="shared" ref="D98:N98" si="34">$B$98/12</f>
        <v>7736.5</v>
      </c>
      <c r="E98" s="370">
        <f t="shared" si="34"/>
        <v>7736.5</v>
      </c>
      <c r="F98" s="370">
        <f t="shared" si="34"/>
        <v>7736.5</v>
      </c>
      <c r="G98" s="370">
        <f t="shared" si="34"/>
        <v>7736.5</v>
      </c>
      <c r="H98" s="370">
        <f t="shared" si="34"/>
        <v>7736.5</v>
      </c>
      <c r="I98" s="370">
        <f t="shared" si="34"/>
        <v>7736.5</v>
      </c>
      <c r="J98" s="370">
        <f t="shared" si="34"/>
        <v>7736.5</v>
      </c>
      <c r="K98" s="370">
        <f t="shared" si="34"/>
        <v>7736.5</v>
      </c>
      <c r="L98" s="370">
        <f t="shared" si="34"/>
        <v>7736.5</v>
      </c>
      <c r="M98" s="370">
        <f t="shared" si="34"/>
        <v>7736.5</v>
      </c>
      <c r="N98" s="371">
        <f t="shared" si="34"/>
        <v>7736.5</v>
      </c>
      <c r="O98" s="267"/>
      <c r="P98" s="351"/>
    </row>
    <row r="99" spans="1:16" ht="13.5" thickBot="1">
      <c r="A99" s="57" t="s">
        <v>47</v>
      </c>
      <c r="B99" s="383">
        <f t="shared" ref="B99:N99" si="35">SUM(B98:B98)</f>
        <v>92838</v>
      </c>
      <c r="C99" s="384">
        <f t="shared" si="35"/>
        <v>7736.5</v>
      </c>
      <c r="D99" s="384">
        <f t="shared" si="35"/>
        <v>7736.5</v>
      </c>
      <c r="E99" s="384">
        <f t="shared" si="35"/>
        <v>7736.5</v>
      </c>
      <c r="F99" s="384">
        <f t="shared" si="35"/>
        <v>7736.5</v>
      </c>
      <c r="G99" s="384">
        <f t="shared" si="35"/>
        <v>7736.5</v>
      </c>
      <c r="H99" s="384">
        <f t="shared" si="35"/>
        <v>7736.5</v>
      </c>
      <c r="I99" s="384">
        <f t="shared" si="35"/>
        <v>7736.5</v>
      </c>
      <c r="J99" s="384">
        <f t="shared" si="35"/>
        <v>7736.5</v>
      </c>
      <c r="K99" s="384">
        <f t="shared" si="35"/>
        <v>7736.5</v>
      </c>
      <c r="L99" s="384">
        <f t="shared" si="35"/>
        <v>7736.5</v>
      </c>
      <c r="M99" s="384">
        <f t="shared" si="35"/>
        <v>7736.5</v>
      </c>
      <c r="N99" s="383">
        <f t="shared" si="35"/>
        <v>7736.5</v>
      </c>
      <c r="O99" s="267"/>
      <c r="P99" s="351"/>
    </row>
    <row r="100" spans="1:16" ht="13.5" thickBot="1">
      <c r="A100" s="58"/>
      <c r="B100" s="385"/>
      <c r="C100" s="386"/>
      <c r="D100" s="386"/>
      <c r="E100" s="386"/>
      <c r="F100" s="386"/>
      <c r="G100" s="386"/>
      <c r="H100" s="386"/>
      <c r="I100" s="386"/>
      <c r="J100" s="386"/>
      <c r="K100" s="386"/>
      <c r="L100" s="386"/>
      <c r="M100" s="386"/>
      <c r="N100" s="385"/>
      <c r="O100" s="267"/>
      <c r="P100" s="351"/>
    </row>
    <row r="101" spans="1:16" ht="13.5" thickBot="1">
      <c r="A101" s="57" t="s">
        <v>48</v>
      </c>
      <c r="B101" s="387">
        <f>B99-B94</f>
        <v>0</v>
      </c>
      <c r="C101" s="388">
        <f t="shared" ref="C101:N101" si="36">C94-C99</f>
        <v>0</v>
      </c>
      <c r="D101" s="388">
        <f t="shared" si="36"/>
        <v>0</v>
      </c>
      <c r="E101" s="388">
        <f t="shared" si="36"/>
        <v>0</v>
      </c>
      <c r="F101" s="388">
        <f t="shared" si="36"/>
        <v>0</v>
      </c>
      <c r="G101" s="388">
        <f t="shared" si="36"/>
        <v>0</v>
      </c>
      <c r="H101" s="388">
        <f t="shared" si="36"/>
        <v>0</v>
      </c>
      <c r="I101" s="388">
        <f t="shared" si="36"/>
        <v>0</v>
      </c>
      <c r="J101" s="388">
        <f t="shared" si="36"/>
        <v>0</v>
      </c>
      <c r="K101" s="388">
        <f t="shared" si="36"/>
        <v>0</v>
      </c>
      <c r="L101" s="388">
        <f t="shared" si="36"/>
        <v>0</v>
      </c>
      <c r="M101" s="388">
        <f t="shared" si="36"/>
        <v>0</v>
      </c>
      <c r="N101" s="387">
        <f t="shared" si="36"/>
        <v>0</v>
      </c>
      <c r="O101" s="267"/>
      <c r="P101" s="351"/>
    </row>
    <row r="102" spans="1:16" ht="10.5" customHeight="1">
      <c r="A102" s="192"/>
      <c r="B102" s="324"/>
      <c r="C102" s="324"/>
      <c r="D102" s="324"/>
      <c r="E102" s="324"/>
      <c r="F102" s="324"/>
      <c r="G102" s="324"/>
      <c r="H102" s="324"/>
      <c r="I102" s="324"/>
      <c r="J102" s="324"/>
      <c r="K102" s="324"/>
      <c r="L102" s="324"/>
      <c r="M102" s="324"/>
      <c r="N102" s="340"/>
      <c r="O102" s="267"/>
      <c r="P102" s="351"/>
    </row>
    <row r="103" spans="1:16" ht="13.5" thickBot="1">
      <c r="A103" s="266" t="s">
        <v>77</v>
      </c>
      <c r="B103" s="342"/>
      <c r="C103" s="342">
        <f>C94-C99</f>
        <v>0</v>
      </c>
      <c r="D103" s="342">
        <f t="shared" ref="D103:N103" si="37">C103+D94-D99</f>
        <v>0</v>
      </c>
      <c r="E103" s="342">
        <f t="shared" si="37"/>
        <v>0</v>
      </c>
      <c r="F103" s="342">
        <f t="shared" si="37"/>
        <v>0</v>
      </c>
      <c r="G103" s="342">
        <f t="shared" si="37"/>
        <v>0</v>
      </c>
      <c r="H103" s="342">
        <f t="shared" si="37"/>
        <v>0</v>
      </c>
      <c r="I103" s="342">
        <f t="shared" si="37"/>
        <v>0</v>
      </c>
      <c r="J103" s="342">
        <f t="shared" si="37"/>
        <v>0</v>
      </c>
      <c r="K103" s="342">
        <f t="shared" si="37"/>
        <v>0</v>
      </c>
      <c r="L103" s="342">
        <f t="shared" si="37"/>
        <v>0</v>
      </c>
      <c r="M103" s="342">
        <f t="shared" si="37"/>
        <v>0</v>
      </c>
      <c r="N103" s="343">
        <f t="shared" si="37"/>
        <v>0</v>
      </c>
      <c r="O103" s="267"/>
      <c r="P103" s="351"/>
    </row>
    <row r="104" spans="1:16">
      <c r="B104" s="351"/>
      <c r="C104" s="351"/>
      <c r="D104" s="351"/>
      <c r="E104" s="351"/>
      <c r="F104" s="351"/>
      <c r="G104" s="351"/>
      <c r="H104" s="351"/>
      <c r="I104" s="351"/>
      <c r="J104" s="351"/>
      <c r="K104" s="351"/>
      <c r="L104" s="351"/>
      <c r="M104" s="351"/>
      <c r="N104" s="351"/>
      <c r="O104" s="267"/>
      <c r="P104" s="351"/>
    </row>
    <row r="105" spans="1:16">
      <c r="B105" s="351"/>
      <c r="C105" s="351"/>
      <c r="D105" s="351"/>
      <c r="E105" s="351"/>
      <c r="F105" s="351"/>
      <c r="G105" s="351"/>
      <c r="H105" s="351"/>
      <c r="I105" s="351"/>
      <c r="J105" s="351"/>
      <c r="K105" s="351"/>
      <c r="L105" s="351"/>
      <c r="M105" s="351"/>
      <c r="N105" s="351"/>
      <c r="O105" s="267"/>
      <c r="P105" s="351"/>
    </row>
    <row r="106" spans="1:16">
      <c r="B106" s="351"/>
      <c r="C106" s="351"/>
      <c r="D106" s="351"/>
      <c r="E106" s="351"/>
      <c r="F106" s="351"/>
      <c r="G106" s="351"/>
      <c r="H106" s="351"/>
      <c r="I106" s="351"/>
      <c r="J106" s="351"/>
      <c r="K106" s="351"/>
      <c r="L106" s="351"/>
      <c r="M106" s="351"/>
      <c r="N106" s="351"/>
      <c r="O106" s="267"/>
      <c r="P106" s="351"/>
    </row>
    <row r="107" spans="1:16">
      <c r="B107" s="351"/>
      <c r="C107" s="351"/>
      <c r="D107" s="351"/>
      <c r="E107" s="351"/>
      <c r="F107" s="351"/>
      <c r="G107" s="351"/>
      <c r="H107" s="351"/>
      <c r="I107" s="351"/>
      <c r="J107" s="351"/>
      <c r="K107" s="351"/>
      <c r="L107" s="351"/>
      <c r="M107" s="351"/>
      <c r="N107" s="351"/>
      <c r="O107" s="267"/>
      <c r="P107" s="351"/>
    </row>
    <row r="108" spans="1:16">
      <c r="B108" s="351"/>
      <c r="C108" s="351"/>
      <c r="D108" s="351"/>
      <c r="E108" s="351"/>
      <c r="F108" s="351"/>
      <c r="G108" s="351"/>
      <c r="H108" s="351"/>
      <c r="I108" s="351"/>
      <c r="J108" s="351"/>
      <c r="K108" s="351"/>
      <c r="L108" s="351"/>
      <c r="M108" s="351"/>
      <c r="N108" s="351"/>
      <c r="O108" s="267"/>
      <c r="P108" s="351"/>
    </row>
    <row r="109" spans="1:16">
      <c r="B109" s="351"/>
      <c r="C109" s="351"/>
      <c r="D109" s="351"/>
      <c r="E109" s="351"/>
      <c r="F109" s="351"/>
      <c r="G109" s="351"/>
      <c r="H109" s="351"/>
      <c r="I109" s="351"/>
      <c r="J109" s="351"/>
      <c r="K109" s="351"/>
      <c r="L109" s="351"/>
      <c r="M109" s="351"/>
      <c r="N109" s="351"/>
      <c r="O109" s="267"/>
      <c r="P109" s="351"/>
    </row>
    <row r="110" spans="1:16">
      <c r="B110" s="351"/>
      <c r="C110" s="351"/>
      <c r="D110" s="351"/>
      <c r="E110" s="351"/>
      <c r="F110" s="351"/>
      <c r="G110" s="351"/>
      <c r="H110" s="351"/>
      <c r="I110" s="351"/>
      <c r="J110" s="351"/>
      <c r="K110" s="351"/>
      <c r="L110" s="351"/>
      <c r="M110" s="351"/>
      <c r="N110" s="351"/>
      <c r="O110" s="267"/>
      <c r="P110" s="351"/>
    </row>
    <row r="111" spans="1:16">
      <c r="B111" s="351"/>
      <c r="C111" s="351"/>
      <c r="D111" s="351"/>
      <c r="E111" s="351"/>
      <c r="F111" s="351"/>
      <c r="G111" s="351"/>
      <c r="H111" s="351"/>
      <c r="I111" s="351"/>
      <c r="J111" s="351"/>
      <c r="K111" s="351"/>
      <c r="L111" s="351"/>
      <c r="M111" s="351"/>
      <c r="N111" s="351"/>
      <c r="O111" s="267"/>
      <c r="P111" s="351"/>
    </row>
    <row r="112" spans="1:16">
      <c r="B112" s="351"/>
      <c r="C112" s="351"/>
      <c r="D112" s="351"/>
      <c r="E112" s="351"/>
      <c r="F112" s="351"/>
      <c r="G112" s="351"/>
      <c r="H112" s="351"/>
      <c r="I112" s="351"/>
      <c r="J112" s="351"/>
      <c r="K112" s="351"/>
      <c r="L112" s="351"/>
      <c r="M112" s="351"/>
      <c r="N112" s="351"/>
      <c r="O112" s="267"/>
      <c r="P112" s="351"/>
    </row>
    <row r="113" spans="2:16">
      <c r="B113" s="351"/>
      <c r="C113" s="351"/>
      <c r="D113" s="351"/>
      <c r="E113" s="351"/>
      <c r="F113" s="351"/>
      <c r="G113" s="351"/>
      <c r="H113" s="351"/>
      <c r="I113" s="351"/>
      <c r="J113" s="351"/>
      <c r="K113" s="351"/>
      <c r="L113" s="351"/>
      <c r="M113" s="351"/>
      <c r="N113" s="351"/>
      <c r="O113" s="267"/>
      <c r="P113" s="351"/>
    </row>
    <row r="114" spans="2:16">
      <c r="B114" s="351"/>
      <c r="C114" s="351"/>
      <c r="D114" s="351"/>
      <c r="E114" s="351"/>
      <c r="F114" s="351"/>
      <c r="G114" s="351"/>
      <c r="H114" s="351"/>
      <c r="I114" s="351"/>
      <c r="J114" s="351"/>
      <c r="K114" s="351"/>
      <c r="L114" s="351"/>
      <c r="M114" s="351"/>
      <c r="N114" s="351"/>
      <c r="O114" s="267"/>
      <c r="P114" s="351"/>
    </row>
    <row r="115" spans="2:16">
      <c r="B115" s="351"/>
      <c r="C115" s="351"/>
      <c r="D115" s="351"/>
      <c r="E115" s="351"/>
      <c r="F115" s="351"/>
      <c r="G115" s="351"/>
      <c r="H115" s="351"/>
      <c r="I115" s="351"/>
      <c r="J115" s="351"/>
      <c r="K115" s="351"/>
      <c r="L115" s="351"/>
      <c r="M115" s="351"/>
      <c r="N115" s="351"/>
      <c r="O115" s="267"/>
      <c r="P115" s="351"/>
    </row>
    <row r="116" spans="2:16">
      <c r="B116" s="351"/>
      <c r="C116" s="351"/>
      <c r="D116" s="351"/>
      <c r="E116" s="351"/>
      <c r="F116" s="351"/>
      <c r="G116" s="351"/>
      <c r="H116" s="351"/>
      <c r="I116" s="351"/>
      <c r="J116" s="351"/>
      <c r="K116" s="351"/>
      <c r="L116" s="351"/>
      <c r="M116" s="351"/>
      <c r="N116" s="351"/>
      <c r="O116" s="267"/>
      <c r="P116" s="351"/>
    </row>
    <row r="117" spans="2:16">
      <c r="B117" s="351"/>
      <c r="C117" s="351"/>
      <c r="D117" s="351"/>
      <c r="E117" s="351"/>
      <c r="F117" s="351"/>
      <c r="G117" s="351"/>
      <c r="H117" s="351"/>
      <c r="I117" s="351"/>
      <c r="J117" s="351"/>
      <c r="K117" s="351"/>
      <c r="L117" s="351"/>
      <c r="M117" s="351"/>
      <c r="N117" s="351"/>
      <c r="O117" s="267"/>
      <c r="P117" s="351"/>
    </row>
    <row r="118" spans="2:16">
      <c r="B118" s="351"/>
      <c r="C118" s="351"/>
      <c r="D118" s="351"/>
      <c r="E118" s="351"/>
      <c r="F118" s="351"/>
      <c r="G118" s="351"/>
      <c r="H118" s="351"/>
      <c r="I118" s="351"/>
      <c r="J118" s="351"/>
      <c r="K118" s="351"/>
      <c r="L118" s="351"/>
      <c r="M118" s="351"/>
      <c r="N118" s="351"/>
      <c r="O118" s="267"/>
      <c r="P118" s="351"/>
    </row>
    <row r="119" spans="2:16">
      <c r="B119" s="351"/>
      <c r="C119" s="351"/>
      <c r="D119" s="351"/>
      <c r="E119" s="351"/>
      <c r="F119" s="351"/>
      <c r="G119" s="351"/>
      <c r="H119" s="351"/>
      <c r="I119" s="351"/>
      <c r="J119" s="351"/>
      <c r="K119" s="351"/>
      <c r="L119" s="351"/>
      <c r="M119" s="351"/>
      <c r="N119" s="351"/>
      <c r="O119" s="267"/>
      <c r="P119" s="351"/>
    </row>
    <row r="120" spans="2:16">
      <c r="B120" s="351"/>
      <c r="C120" s="351"/>
      <c r="D120" s="351"/>
      <c r="E120" s="351"/>
      <c r="F120" s="351"/>
      <c r="G120" s="351"/>
      <c r="H120" s="351"/>
      <c r="I120" s="351"/>
      <c r="J120" s="351"/>
      <c r="K120" s="351"/>
      <c r="L120" s="351"/>
      <c r="M120" s="351"/>
      <c r="N120" s="351"/>
      <c r="O120" s="267"/>
      <c r="P120" s="351"/>
    </row>
    <row r="121" spans="2:16">
      <c r="B121" s="351"/>
      <c r="C121" s="351"/>
      <c r="D121" s="351"/>
      <c r="E121" s="351"/>
      <c r="F121" s="351"/>
      <c r="G121" s="351"/>
      <c r="H121" s="351"/>
      <c r="I121" s="351"/>
      <c r="J121" s="351"/>
      <c r="K121" s="351"/>
      <c r="L121" s="351"/>
      <c r="M121" s="351"/>
      <c r="N121" s="351"/>
      <c r="O121" s="267"/>
      <c r="P121" s="351"/>
    </row>
    <row r="122" spans="2:16">
      <c r="B122" s="351"/>
      <c r="C122" s="351"/>
      <c r="D122" s="351"/>
      <c r="E122" s="351"/>
      <c r="F122" s="351"/>
      <c r="G122" s="351"/>
      <c r="H122" s="351"/>
      <c r="I122" s="351"/>
      <c r="J122" s="351"/>
      <c r="K122" s="351"/>
      <c r="L122" s="351"/>
      <c r="M122" s="351"/>
      <c r="N122" s="351"/>
      <c r="O122" s="267"/>
    </row>
    <row r="123" spans="2:16">
      <c r="B123" s="351"/>
      <c r="C123" s="351"/>
      <c r="D123" s="351"/>
      <c r="E123" s="351"/>
      <c r="F123" s="351"/>
      <c r="G123" s="351"/>
      <c r="H123" s="351"/>
      <c r="I123" s="351"/>
      <c r="J123" s="351"/>
      <c r="K123" s="351"/>
      <c r="L123" s="351"/>
      <c r="M123" s="351"/>
      <c r="N123" s="351"/>
      <c r="O123" s="267"/>
    </row>
    <row r="124" spans="2:16">
      <c r="B124" s="351"/>
      <c r="C124" s="351"/>
      <c r="D124" s="351"/>
      <c r="E124" s="351"/>
      <c r="F124" s="351"/>
      <c r="G124" s="351"/>
      <c r="H124" s="351"/>
      <c r="I124" s="351"/>
      <c r="J124" s="351"/>
      <c r="K124" s="351"/>
      <c r="L124" s="351"/>
      <c r="M124" s="351"/>
      <c r="N124" s="351"/>
      <c r="O124" s="267"/>
    </row>
    <row r="125" spans="2:16">
      <c r="B125" s="351"/>
      <c r="C125" s="351"/>
      <c r="D125" s="351"/>
      <c r="E125" s="351"/>
      <c r="F125" s="351"/>
      <c r="G125" s="351"/>
      <c r="H125" s="351"/>
      <c r="I125" s="351"/>
      <c r="J125" s="351"/>
      <c r="K125" s="351"/>
      <c r="L125" s="351"/>
      <c r="M125" s="351"/>
      <c r="N125" s="351"/>
      <c r="O125" s="267"/>
    </row>
    <row r="126" spans="2:16">
      <c r="B126" s="351"/>
      <c r="C126" s="351"/>
      <c r="D126" s="351"/>
      <c r="E126" s="351"/>
      <c r="F126" s="351"/>
      <c r="G126" s="351"/>
      <c r="H126" s="351"/>
      <c r="I126" s="351"/>
      <c r="J126" s="351"/>
      <c r="K126" s="351"/>
      <c r="L126" s="351"/>
      <c r="M126" s="351"/>
      <c r="N126" s="351"/>
      <c r="O126" s="267"/>
    </row>
    <row r="127" spans="2:16">
      <c r="B127" s="351"/>
      <c r="C127" s="351"/>
      <c r="D127" s="351"/>
      <c r="E127" s="351"/>
      <c r="F127" s="351"/>
      <c r="G127" s="351"/>
      <c r="H127" s="351"/>
      <c r="I127" s="351"/>
      <c r="J127" s="351"/>
      <c r="K127" s="351"/>
      <c r="L127" s="351"/>
      <c r="M127" s="351"/>
      <c r="N127" s="351"/>
      <c r="O127" s="267"/>
    </row>
    <row r="128" spans="2:16">
      <c r="B128" s="351"/>
      <c r="C128" s="351"/>
      <c r="D128" s="351"/>
      <c r="E128" s="351"/>
      <c r="F128" s="351"/>
      <c r="G128" s="351"/>
      <c r="H128" s="351"/>
      <c r="I128" s="351"/>
      <c r="J128" s="351"/>
      <c r="K128" s="351"/>
      <c r="L128" s="351"/>
      <c r="M128" s="351"/>
      <c r="N128" s="351"/>
      <c r="O128" s="267"/>
    </row>
    <row r="129" spans="2:15">
      <c r="B129" s="351"/>
      <c r="C129" s="351"/>
      <c r="D129" s="351"/>
      <c r="E129" s="351"/>
      <c r="F129" s="351"/>
      <c r="G129" s="351"/>
      <c r="H129" s="351"/>
      <c r="I129" s="351"/>
      <c r="J129" s="351"/>
      <c r="K129" s="351"/>
      <c r="L129" s="351"/>
      <c r="M129" s="351"/>
      <c r="N129" s="351"/>
      <c r="O129" s="267"/>
    </row>
    <row r="130" spans="2:15">
      <c r="B130" s="351"/>
      <c r="C130" s="351"/>
      <c r="D130" s="351"/>
      <c r="E130" s="351"/>
      <c r="F130" s="351"/>
      <c r="G130" s="351"/>
      <c r="H130" s="351"/>
      <c r="I130" s="351"/>
      <c r="J130" s="351"/>
      <c r="K130" s="351"/>
      <c r="L130" s="351"/>
      <c r="M130" s="351"/>
      <c r="N130" s="351"/>
      <c r="O130" s="267"/>
    </row>
    <row r="131" spans="2:15">
      <c r="B131" s="351"/>
      <c r="C131" s="351"/>
      <c r="D131" s="351"/>
      <c r="E131" s="351"/>
      <c r="F131" s="351"/>
      <c r="G131" s="351"/>
      <c r="H131" s="351"/>
      <c r="I131" s="351"/>
      <c r="J131" s="351"/>
      <c r="K131" s="351"/>
      <c r="L131" s="351"/>
      <c r="M131" s="351"/>
      <c r="N131" s="351"/>
    </row>
    <row r="132" spans="2:15">
      <c r="B132" s="351"/>
      <c r="C132" s="351"/>
      <c r="D132" s="351"/>
      <c r="E132" s="351"/>
      <c r="F132" s="351"/>
      <c r="G132" s="351"/>
      <c r="H132" s="351"/>
      <c r="I132" s="351"/>
      <c r="J132" s="351"/>
      <c r="K132" s="351"/>
      <c r="L132" s="351"/>
      <c r="M132" s="351"/>
      <c r="N132" s="351"/>
    </row>
    <row r="133" spans="2:15">
      <c r="B133" s="351"/>
      <c r="C133" s="351"/>
      <c r="D133" s="351"/>
      <c r="E133" s="351"/>
      <c r="F133" s="351"/>
      <c r="G133" s="351"/>
      <c r="H133" s="351"/>
      <c r="I133" s="351"/>
      <c r="J133" s="351"/>
      <c r="K133" s="351"/>
      <c r="L133" s="351"/>
      <c r="M133" s="351"/>
      <c r="N133" s="351"/>
    </row>
    <row r="134" spans="2:15">
      <c r="B134" s="351"/>
      <c r="C134" s="351"/>
      <c r="D134" s="351"/>
      <c r="E134" s="351"/>
      <c r="F134" s="351"/>
      <c r="G134" s="351"/>
      <c r="H134" s="351"/>
      <c r="I134" s="351"/>
      <c r="J134" s="351"/>
      <c r="K134" s="351"/>
      <c r="L134" s="351"/>
      <c r="M134" s="351"/>
      <c r="N134" s="351"/>
    </row>
    <row r="135" spans="2:15">
      <c r="B135" s="351"/>
      <c r="C135" s="351"/>
      <c r="D135" s="351"/>
      <c r="E135" s="351"/>
      <c r="F135" s="351"/>
      <c r="G135" s="351"/>
      <c r="H135" s="351"/>
      <c r="I135" s="351"/>
      <c r="J135" s="351"/>
      <c r="K135" s="351"/>
      <c r="L135" s="351"/>
      <c r="M135" s="351"/>
      <c r="N135" s="351"/>
    </row>
    <row r="136" spans="2:15">
      <c r="B136" s="351"/>
      <c r="C136" s="351"/>
      <c r="D136" s="351"/>
      <c r="E136" s="351"/>
      <c r="F136" s="351"/>
      <c r="G136" s="351"/>
      <c r="H136" s="351"/>
      <c r="I136" s="351"/>
      <c r="J136" s="351"/>
      <c r="K136" s="351"/>
      <c r="L136" s="351"/>
      <c r="M136" s="351"/>
      <c r="N136" s="351"/>
    </row>
    <row r="137" spans="2:15">
      <c r="B137" s="351"/>
      <c r="C137" s="351"/>
      <c r="D137" s="351"/>
      <c r="E137" s="351"/>
      <c r="F137" s="351"/>
      <c r="G137" s="351"/>
      <c r="H137" s="351"/>
      <c r="I137" s="351"/>
      <c r="J137" s="351"/>
      <c r="K137" s="351"/>
      <c r="L137" s="351"/>
      <c r="M137" s="351"/>
      <c r="N137" s="351"/>
    </row>
    <row r="138" spans="2:15">
      <c r="B138" s="351"/>
      <c r="C138" s="351"/>
      <c r="D138" s="351"/>
      <c r="E138" s="351"/>
      <c r="F138" s="351"/>
      <c r="G138" s="351"/>
      <c r="H138" s="351"/>
      <c r="I138" s="351"/>
      <c r="J138" s="351"/>
      <c r="K138" s="351"/>
      <c r="L138" s="351"/>
      <c r="M138" s="351"/>
      <c r="N138" s="351"/>
    </row>
    <row r="139" spans="2:15">
      <c r="B139" s="351"/>
      <c r="C139" s="351"/>
      <c r="D139" s="351"/>
      <c r="E139" s="351"/>
      <c r="F139" s="351"/>
      <c r="G139" s="351"/>
      <c r="H139" s="351"/>
      <c r="I139" s="351"/>
      <c r="J139" s="351"/>
      <c r="K139" s="351"/>
      <c r="L139" s="351"/>
      <c r="M139" s="351"/>
      <c r="N139" s="351"/>
    </row>
    <row r="140" spans="2:15">
      <c r="B140" s="351"/>
      <c r="C140" s="351"/>
      <c r="D140" s="351"/>
      <c r="E140" s="351"/>
      <c r="F140" s="351"/>
      <c r="G140" s="351"/>
      <c r="H140" s="351"/>
      <c r="I140" s="351"/>
      <c r="J140" s="351"/>
      <c r="K140" s="351"/>
      <c r="L140" s="351"/>
      <c r="M140" s="351"/>
      <c r="N140" s="351"/>
    </row>
    <row r="141" spans="2:15">
      <c r="B141" s="351"/>
      <c r="C141" s="351"/>
      <c r="D141" s="351"/>
      <c r="E141" s="351"/>
      <c r="F141" s="351"/>
      <c r="G141" s="351"/>
      <c r="H141" s="351"/>
      <c r="I141" s="351"/>
      <c r="J141" s="351"/>
      <c r="K141" s="351"/>
      <c r="L141" s="351"/>
      <c r="M141" s="351"/>
      <c r="N141" s="351"/>
    </row>
    <row r="142" spans="2:15">
      <c r="B142" s="351"/>
      <c r="C142" s="351"/>
      <c r="D142" s="351"/>
      <c r="E142" s="351"/>
      <c r="F142" s="351"/>
      <c r="G142" s="351"/>
      <c r="H142" s="351"/>
      <c r="I142" s="351"/>
      <c r="J142" s="351"/>
      <c r="K142" s="351"/>
      <c r="L142" s="351"/>
      <c r="M142" s="351"/>
      <c r="N142" s="351"/>
    </row>
    <row r="143" spans="2:15">
      <c r="B143" s="351"/>
      <c r="C143" s="351"/>
      <c r="D143" s="351"/>
      <c r="E143" s="351"/>
      <c r="F143" s="351"/>
      <c r="G143" s="351"/>
      <c r="H143" s="351"/>
      <c r="I143" s="351"/>
      <c r="J143" s="351"/>
      <c r="K143" s="351"/>
      <c r="L143" s="351"/>
      <c r="M143" s="351"/>
      <c r="N143" s="351"/>
    </row>
    <row r="144" spans="2:15">
      <c r="B144" s="351"/>
      <c r="C144" s="351"/>
      <c r="D144" s="351"/>
      <c r="E144" s="351"/>
      <c r="F144" s="351"/>
      <c r="G144" s="351"/>
      <c r="H144" s="351"/>
      <c r="I144" s="351"/>
      <c r="J144" s="351"/>
      <c r="K144" s="351"/>
      <c r="L144" s="351"/>
      <c r="M144" s="351"/>
      <c r="N144" s="351"/>
    </row>
    <row r="145" spans="2:14">
      <c r="B145" s="351"/>
      <c r="C145" s="351"/>
      <c r="D145" s="351"/>
      <c r="E145" s="351"/>
      <c r="F145" s="351"/>
      <c r="G145" s="351"/>
      <c r="H145" s="351"/>
      <c r="I145" s="351"/>
      <c r="J145" s="351"/>
      <c r="K145" s="351"/>
      <c r="L145" s="351"/>
      <c r="M145" s="351"/>
      <c r="N145" s="351"/>
    </row>
    <row r="146" spans="2:14">
      <c r="B146" s="351"/>
      <c r="C146" s="351"/>
      <c r="D146" s="351"/>
      <c r="E146" s="351"/>
      <c r="F146" s="351"/>
      <c r="G146" s="351"/>
      <c r="H146" s="351"/>
      <c r="I146" s="351"/>
      <c r="J146" s="351"/>
      <c r="K146" s="351"/>
      <c r="L146" s="351"/>
      <c r="M146" s="351"/>
      <c r="N146" s="351"/>
    </row>
    <row r="147" spans="2:14">
      <c r="B147" s="351"/>
      <c r="C147" s="351"/>
      <c r="D147" s="351"/>
      <c r="E147" s="351"/>
      <c r="F147" s="351"/>
      <c r="G147" s="351"/>
      <c r="H147" s="351"/>
      <c r="I147" s="351"/>
      <c r="J147" s="351"/>
      <c r="K147" s="351"/>
      <c r="L147" s="351"/>
      <c r="M147" s="351"/>
      <c r="N147" s="351"/>
    </row>
    <row r="148" spans="2:14">
      <c r="B148" s="351"/>
      <c r="C148" s="351"/>
      <c r="D148" s="351"/>
      <c r="E148" s="351"/>
      <c r="F148" s="351"/>
      <c r="G148" s="351"/>
      <c r="H148" s="351"/>
      <c r="I148" s="351"/>
      <c r="J148" s="351"/>
      <c r="K148" s="351"/>
      <c r="L148" s="351"/>
      <c r="M148" s="351"/>
      <c r="N148" s="351"/>
    </row>
    <row r="149" spans="2:14">
      <c r="B149" s="351"/>
      <c r="C149" s="351"/>
      <c r="D149" s="351"/>
      <c r="E149" s="351"/>
      <c r="F149" s="351"/>
      <c r="G149" s="351"/>
      <c r="H149" s="351"/>
      <c r="I149" s="351"/>
      <c r="J149" s="351"/>
      <c r="K149" s="351"/>
      <c r="L149" s="351"/>
      <c r="M149" s="351"/>
      <c r="N149" s="351"/>
    </row>
    <row r="150" spans="2:14">
      <c r="B150" s="351"/>
      <c r="C150" s="351"/>
      <c r="D150" s="351"/>
      <c r="E150" s="351"/>
      <c r="F150" s="351"/>
      <c r="G150" s="351"/>
      <c r="H150" s="351"/>
      <c r="I150" s="351"/>
      <c r="J150" s="351"/>
      <c r="K150" s="351"/>
      <c r="L150" s="351"/>
      <c r="M150" s="351"/>
      <c r="N150" s="351"/>
    </row>
    <row r="151" spans="2:14">
      <c r="B151" s="351"/>
      <c r="C151" s="351"/>
      <c r="D151" s="351"/>
      <c r="E151" s="351"/>
      <c r="F151" s="351"/>
      <c r="G151" s="351"/>
      <c r="H151" s="351"/>
      <c r="I151" s="351"/>
      <c r="J151" s="351"/>
      <c r="K151" s="351"/>
      <c r="L151" s="351"/>
      <c r="M151" s="351"/>
      <c r="N151" s="351"/>
    </row>
    <row r="152" spans="2:14">
      <c r="B152" s="351"/>
      <c r="C152" s="351"/>
      <c r="D152" s="351"/>
      <c r="E152" s="351"/>
      <c r="F152" s="351"/>
      <c r="G152" s="351"/>
      <c r="H152" s="351"/>
      <c r="I152" s="351"/>
      <c r="J152" s="351"/>
      <c r="K152" s="351"/>
      <c r="L152" s="351"/>
      <c r="M152" s="351"/>
      <c r="N152" s="351"/>
    </row>
    <row r="153" spans="2:14">
      <c r="B153" s="351"/>
      <c r="C153" s="351"/>
      <c r="D153" s="351"/>
      <c r="E153" s="351"/>
      <c r="F153" s="351"/>
      <c r="G153" s="351"/>
      <c r="H153" s="351"/>
      <c r="I153" s="351"/>
      <c r="J153" s="351"/>
      <c r="K153" s="351"/>
      <c r="L153" s="351"/>
      <c r="M153" s="351"/>
      <c r="N153" s="351"/>
    </row>
    <row r="154" spans="2:14">
      <c r="B154" s="351"/>
      <c r="C154" s="351"/>
      <c r="D154" s="351"/>
      <c r="E154" s="351"/>
      <c r="F154" s="351"/>
      <c r="G154" s="351"/>
      <c r="H154" s="351"/>
      <c r="I154" s="351"/>
      <c r="J154" s="351"/>
      <c r="K154" s="351"/>
      <c r="L154" s="351"/>
      <c r="M154" s="351"/>
      <c r="N154" s="351"/>
    </row>
    <row r="155" spans="2:14">
      <c r="B155" s="351"/>
      <c r="C155" s="351"/>
      <c r="D155" s="351"/>
      <c r="E155" s="351"/>
      <c r="F155" s="351"/>
      <c r="G155" s="351"/>
      <c r="H155" s="351"/>
      <c r="I155" s="351"/>
      <c r="J155" s="351"/>
      <c r="K155" s="351"/>
      <c r="L155" s="351"/>
      <c r="M155" s="351"/>
      <c r="N155" s="351"/>
    </row>
    <row r="156" spans="2:14">
      <c r="B156" s="351"/>
      <c r="C156" s="351"/>
      <c r="D156" s="351"/>
      <c r="E156" s="351"/>
      <c r="F156" s="351"/>
      <c r="G156" s="351"/>
      <c r="H156" s="351"/>
      <c r="I156" s="351"/>
      <c r="J156" s="351"/>
      <c r="K156" s="351"/>
      <c r="L156" s="351"/>
      <c r="M156" s="351"/>
      <c r="N156" s="351"/>
    </row>
    <row r="157" spans="2:14">
      <c r="B157" s="351"/>
      <c r="C157" s="351"/>
      <c r="D157" s="351"/>
      <c r="E157" s="351"/>
      <c r="F157" s="351"/>
      <c r="G157" s="351"/>
      <c r="H157" s="351"/>
      <c r="I157" s="351"/>
      <c r="J157" s="351"/>
      <c r="K157" s="351"/>
      <c r="L157" s="351"/>
      <c r="M157" s="351"/>
      <c r="N157" s="351"/>
    </row>
    <row r="158" spans="2:14">
      <c r="B158" s="351"/>
      <c r="C158" s="351"/>
      <c r="D158" s="351"/>
      <c r="E158" s="351"/>
      <c r="F158" s="351"/>
      <c r="G158" s="351"/>
      <c r="H158" s="351"/>
      <c r="I158" s="351"/>
      <c r="J158" s="351"/>
      <c r="K158" s="351"/>
      <c r="L158" s="351"/>
      <c r="M158" s="351"/>
      <c r="N158" s="351"/>
    </row>
    <row r="159" spans="2:14">
      <c r="B159" s="351"/>
      <c r="C159" s="351"/>
      <c r="D159" s="351"/>
      <c r="E159" s="351"/>
      <c r="F159" s="351"/>
      <c r="G159" s="351"/>
      <c r="H159" s="351"/>
      <c r="I159" s="351"/>
      <c r="J159" s="351"/>
      <c r="K159" s="351"/>
      <c r="L159" s="351"/>
      <c r="M159" s="351"/>
      <c r="N159" s="351"/>
    </row>
    <row r="160" spans="2:14">
      <c r="B160" s="351"/>
      <c r="C160" s="351"/>
      <c r="D160" s="351"/>
      <c r="E160" s="351"/>
      <c r="F160" s="351"/>
      <c r="G160" s="351"/>
      <c r="H160" s="351"/>
      <c r="I160" s="351"/>
      <c r="J160" s="351"/>
      <c r="K160" s="351"/>
      <c r="L160" s="351"/>
      <c r="M160" s="351"/>
      <c r="N160" s="351"/>
    </row>
    <row r="161" spans="2:14">
      <c r="B161" s="351"/>
      <c r="C161" s="351"/>
      <c r="D161" s="351"/>
      <c r="E161" s="351"/>
      <c r="F161" s="351"/>
      <c r="G161" s="351"/>
      <c r="H161" s="351"/>
      <c r="I161" s="351"/>
      <c r="J161" s="351"/>
      <c r="K161" s="351"/>
      <c r="L161" s="351"/>
      <c r="M161" s="351"/>
      <c r="N161" s="351"/>
    </row>
    <row r="162" spans="2:14">
      <c r="B162" s="351"/>
      <c r="C162" s="351"/>
      <c r="D162" s="351"/>
      <c r="E162" s="351"/>
      <c r="F162" s="351"/>
      <c r="G162" s="351"/>
      <c r="H162" s="351"/>
      <c r="I162" s="351"/>
      <c r="J162" s="351"/>
      <c r="K162" s="351"/>
      <c r="L162" s="351"/>
      <c r="M162" s="351"/>
      <c r="N162" s="351"/>
    </row>
    <row r="163" spans="2:14">
      <c r="B163" s="351"/>
      <c r="C163" s="351"/>
      <c r="D163" s="351"/>
      <c r="E163" s="351"/>
      <c r="F163" s="351"/>
      <c r="G163" s="351"/>
      <c r="H163" s="351"/>
      <c r="I163" s="351"/>
      <c r="J163" s="351"/>
      <c r="K163" s="351"/>
      <c r="L163" s="351"/>
      <c r="M163" s="351"/>
      <c r="N163" s="351"/>
    </row>
    <row r="164" spans="2:14">
      <c r="B164" s="351"/>
      <c r="C164" s="351"/>
      <c r="D164" s="351"/>
      <c r="E164" s="351"/>
      <c r="F164" s="351"/>
      <c r="G164" s="351"/>
      <c r="H164" s="351"/>
      <c r="I164" s="351"/>
      <c r="J164" s="351"/>
      <c r="K164" s="351"/>
      <c r="L164" s="351"/>
      <c r="M164" s="351"/>
      <c r="N164" s="351"/>
    </row>
    <row r="165" spans="2:14">
      <c r="B165" s="351"/>
      <c r="C165" s="351"/>
      <c r="D165" s="351"/>
      <c r="E165" s="351"/>
      <c r="F165" s="351"/>
      <c r="G165" s="351"/>
      <c r="H165" s="351"/>
      <c r="I165" s="351"/>
      <c r="J165" s="351"/>
      <c r="K165" s="351"/>
      <c r="L165" s="351"/>
      <c r="M165" s="351"/>
      <c r="N165" s="351"/>
    </row>
    <row r="166" spans="2:14">
      <c r="B166" s="351"/>
      <c r="C166" s="351"/>
      <c r="D166" s="351"/>
      <c r="E166" s="351"/>
      <c r="F166" s="351"/>
      <c r="G166" s="351"/>
      <c r="H166" s="351"/>
      <c r="I166" s="351"/>
      <c r="J166" s="351"/>
      <c r="K166" s="351"/>
      <c r="L166" s="351"/>
      <c r="M166" s="351"/>
      <c r="N166" s="351"/>
    </row>
    <row r="167" spans="2:14">
      <c r="B167" s="351"/>
      <c r="C167" s="351"/>
      <c r="D167" s="351"/>
      <c r="E167" s="351"/>
      <c r="F167" s="351"/>
      <c r="G167" s="351"/>
      <c r="H167" s="351"/>
      <c r="I167" s="351"/>
      <c r="J167" s="351"/>
      <c r="K167" s="351"/>
      <c r="L167" s="351"/>
      <c r="M167" s="351"/>
      <c r="N167" s="351"/>
    </row>
    <row r="168" spans="2:14">
      <c r="B168" s="351"/>
      <c r="C168" s="351"/>
      <c r="D168" s="351"/>
      <c r="E168" s="351"/>
      <c r="F168" s="351"/>
      <c r="G168" s="351"/>
      <c r="H168" s="351"/>
      <c r="I168" s="351"/>
      <c r="J168" s="351"/>
      <c r="K168" s="351"/>
      <c r="L168" s="351"/>
      <c r="M168" s="351"/>
      <c r="N168" s="351"/>
    </row>
    <row r="169" spans="2:14">
      <c r="B169" s="351"/>
      <c r="C169" s="351"/>
      <c r="D169" s="351"/>
      <c r="E169" s="351"/>
      <c r="F169" s="351"/>
      <c r="G169" s="351"/>
      <c r="H169" s="351"/>
      <c r="I169" s="351"/>
      <c r="J169" s="351"/>
      <c r="K169" s="351"/>
      <c r="L169" s="351"/>
      <c r="M169" s="351"/>
      <c r="N169" s="351"/>
    </row>
    <row r="170" spans="2:14">
      <c r="B170" s="351"/>
      <c r="C170" s="351"/>
      <c r="D170" s="351"/>
      <c r="E170" s="351"/>
      <c r="F170" s="351"/>
      <c r="G170" s="351"/>
      <c r="H170" s="351"/>
      <c r="I170" s="351"/>
      <c r="J170" s="351"/>
      <c r="K170" s="351"/>
      <c r="L170" s="351"/>
      <c r="M170" s="351"/>
      <c r="N170" s="351"/>
    </row>
    <row r="171" spans="2:14">
      <c r="B171" s="351"/>
      <c r="C171" s="351"/>
      <c r="D171" s="351"/>
      <c r="E171" s="351"/>
      <c r="F171" s="351"/>
      <c r="G171" s="351"/>
      <c r="H171" s="351"/>
      <c r="I171" s="351"/>
      <c r="J171" s="351"/>
      <c r="K171" s="351"/>
      <c r="L171" s="351"/>
      <c r="M171" s="351"/>
      <c r="N171" s="351"/>
    </row>
    <row r="172" spans="2:14">
      <c r="B172" s="351"/>
      <c r="C172" s="351"/>
      <c r="D172" s="351"/>
      <c r="E172" s="351"/>
      <c r="F172" s="351"/>
      <c r="G172" s="351"/>
      <c r="H172" s="351"/>
      <c r="I172" s="351"/>
      <c r="J172" s="351"/>
      <c r="K172" s="351"/>
      <c r="L172" s="351"/>
      <c r="M172" s="351"/>
      <c r="N172" s="351"/>
    </row>
    <row r="173" spans="2:14">
      <c r="B173" s="351"/>
      <c r="C173" s="351"/>
      <c r="D173" s="351"/>
      <c r="E173" s="351"/>
      <c r="F173" s="351"/>
      <c r="G173" s="351"/>
      <c r="H173" s="351"/>
      <c r="I173" s="351"/>
      <c r="J173" s="351"/>
      <c r="K173" s="351"/>
      <c r="L173" s="351"/>
      <c r="M173" s="351"/>
      <c r="N173" s="351"/>
    </row>
    <row r="174" spans="2:14">
      <c r="B174" s="351"/>
      <c r="C174" s="351"/>
      <c r="D174" s="351"/>
      <c r="E174" s="351"/>
      <c r="F174" s="351"/>
      <c r="G174" s="351"/>
      <c r="H174" s="351"/>
      <c r="I174" s="351"/>
      <c r="J174" s="351"/>
      <c r="K174" s="351"/>
      <c r="L174" s="351"/>
      <c r="M174" s="351"/>
      <c r="N174" s="351"/>
    </row>
    <row r="175" spans="2:14">
      <c r="B175" s="351"/>
      <c r="C175" s="351"/>
      <c r="D175" s="351"/>
      <c r="E175" s="351"/>
      <c r="F175" s="351"/>
      <c r="G175" s="351"/>
      <c r="H175" s="351"/>
      <c r="I175" s="351"/>
      <c r="J175" s="351"/>
      <c r="K175" s="351"/>
      <c r="L175" s="351"/>
      <c r="M175" s="351"/>
      <c r="N175" s="351"/>
    </row>
    <row r="176" spans="2:14">
      <c r="B176" s="351"/>
      <c r="C176" s="351"/>
      <c r="D176" s="351"/>
      <c r="E176" s="351"/>
      <c r="F176" s="351"/>
      <c r="G176" s="351"/>
      <c r="H176" s="351"/>
      <c r="I176" s="351"/>
      <c r="J176" s="351"/>
      <c r="K176" s="351"/>
      <c r="L176" s="351"/>
      <c r="M176" s="351"/>
      <c r="N176" s="351"/>
    </row>
    <row r="177" spans="2:14">
      <c r="B177" s="351"/>
      <c r="C177" s="351"/>
      <c r="D177" s="351"/>
      <c r="E177" s="351"/>
      <c r="F177" s="351"/>
      <c r="G177" s="351"/>
      <c r="H177" s="351"/>
      <c r="I177" s="351"/>
      <c r="J177" s="351"/>
      <c r="K177" s="351"/>
      <c r="L177" s="351"/>
      <c r="M177" s="351"/>
      <c r="N177" s="351"/>
    </row>
    <row r="178" spans="2:14">
      <c r="B178" s="351"/>
      <c r="C178" s="351"/>
      <c r="D178" s="351"/>
      <c r="E178" s="351"/>
      <c r="F178" s="351"/>
      <c r="G178" s="351"/>
      <c r="H178" s="351"/>
      <c r="I178" s="351"/>
      <c r="J178" s="351"/>
      <c r="K178" s="351"/>
      <c r="L178" s="351"/>
      <c r="M178" s="351"/>
      <c r="N178" s="351"/>
    </row>
    <row r="179" spans="2:14">
      <c r="B179" s="351"/>
      <c r="C179" s="351"/>
      <c r="D179" s="351"/>
      <c r="E179" s="351"/>
      <c r="F179" s="351"/>
      <c r="G179" s="351"/>
      <c r="H179" s="351"/>
      <c r="I179" s="351"/>
      <c r="J179" s="351"/>
      <c r="K179" s="351"/>
      <c r="L179" s="351"/>
      <c r="M179" s="351"/>
      <c r="N179" s="351"/>
    </row>
    <row r="180" spans="2:14">
      <c r="B180" s="351"/>
      <c r="C180" s="351"/>
      <c r="D180" s="351"/>
      <c r="E180" s="351"/>
      <c r="F180" s="351"/>
      <c r="G180" s="351"/>
      <c r="H180" s="351"/>
      <c r="I180" s="351"/>
      <c r="J180" s="351"/>
      <c r="K180" s="351"/>
      <c r="L180" s="351"/>
      <c r="M180" s="351"/>
      <c r="N180" s="351"/>
    </row>
    <row r="181" spans="2:14">
      <c r="B181" s="351"/>
      <c r="C181" s="351"/>
      <c r="D181" s="351"/>
      <c r="E181" s="351"/>
      <c r="F181" s="351"/>
      <c r="G181" s="351"/>
      <c r="H181" s="351"/>
      <c r="I181" s="351"/>
      <c r="J181" s="351"/>
      <c r="K181" s="351"/>
      <c r="L181" s="351"/>
      <c r="M181" s="351"/>
      <c r="N181" s="351"/>
    </row>
    <row r="182" spans="2:14">
      <c r="B182" s="351"/>
      <c r="C182" s="351"/>
      <c r="D182" s="351"/>
      <c r="E182" s="351"/>
      <c r="F182" s="351"/>
      <c r="G182" s="351"/>
      <c r="H182" s="351"/>
      <c r="I182" s="351"/>
      <c r="J182" s="351"/>
      <c r="K182" s="351"/>
      <c r="L182" s="351"/>
      <c r="M182" s="351"/>
      <c r="N182" s="351"/>
    </row>
    <row r="183" spans="2:14">
      <c r="B183" s="351"/>
      <c r="C183" s="351"/>
      <c r="D183" s="351"/>
      <c r="E183" s="351"/>
      <c r="F183" s="351"/>
      <c r="G183" s="351"/>
      <c r="H183" s="351"/>
      <c r="I183" s="351"/>
      <c r="J183" s="351"/>
      <c r="K183" s="351"/>
      <c r="L183" s="351"/>
      <c r="M183" s="351"/>
      <c r="N183" s="351"/>
    </row>
    <row r="184" spans="2:14">
      <c r="B184" s="351"/>
      <c r="C184" s="351"/>
      <c r="D184" s="351"/>
      <c r="E184" s="351"/>
      <c r="F184" s="351"/>
      <c r="G184" s="351"/>
      <c r="H184" s="351"/>
      <c r="I184" s="351"/>
      <c r="J184" s="351"/>
      <c r="K184" s="351"/>
      <c r="L184" s="351"/>
      <c r="M184" s="351"/>
      <c r="N184" s="351"/>
    </row>
    <row r="185" spans="2:14">
      <c r="B185" s="351"/>
      <c r="C185" s="351"/>
      <c r="D185" s="351"/>
      <c r="E185" s="351"/>
      <c r="F185" s="351"/>
      <c r="G185" s="351"/>
      <c r="H185" s="351"/>
      <c r="I185" s="351"/>
      <c r="J185" s="351"/>
      <c r="K185" s="351"/>
      <c r="L185" s="351"/>
      <c r="M185" s="351"/>
      <c r="N185" s="351"/>
    </row>
    <row r="186" spans="2:14">
      <c r="B186" s="351"/>
      <c r="C186" s="351"/>
      <c r="D186" s="351"/>
      <c r="E186" s="351"/>
      <c r="F186" s="351"/>
      <c r="G186" s="351"/>
      <c r="H186" s="351"/>
      <c r="I186" s="351"/>
      <c r="J186" s="351"/>
      <c r="K186" s="351"/>
      <c r="L186" s="351"/>
      <c r="M186" s="351"/>
      <c r="N186" s="351"/>
    </row>
    <row r="187" spans="2:14">
      <c r="B187" s="351"/>
      <c r="C187" s="351"/>
      <c r="D187" s="351"/>
      <c r="E187" s="351"/>
      <c r="F187" s="351"/>
      <c r="G187" s="351"/>
      <c r="H187" s="351"/>
      <c r="I187" s="351"/>
      <c r="J187" s="351"/>
      <c r="K187" s="351"/>
      <c r="L187" s="351"/>
      <c r="M187" s="351"/>
      <c r="N187" s="351"/>
    </row>
    <row r="188" spans="2:14">
      <c r="B188" s="351"/>
      <c r="C188" s="351"/>
      <c r="D188" s="351"/>
      <c r="E188" s="351"/>
      <c r="F188" s="351"/>
      <c r="G188" s="351"/>
      <c r="H188" s="351"/>
      <c r="I188" s="351"/>
      <c r="J188" s="351"/>
      <c r="K188" s="351"/>
      <c r="L188" s="351"/>
      <c r="M188" s="351"/>
      <c r="N188" s="351"/>
    </row>
    <row r="189" spans="2:14">
      <c r="B189" s="351"/>
      <c r="C189" s="351"/>
      <c r="D189" s="351"/>
      <c r="E189" s="351"/>
      <c r="F189" s="351"/>
      <c r="G189" s="351"/>
      <c r="H189" s="351"/>
      <c r="I189" s="351"/>
      <c r="J189" s="351"/>
      <c r="K189" s="351"/>
      <c r="L189" s="351"/>
      <c r="M189" s="351"/>
      <c r="N189" s="351"/>
    </row>
    <row r="190" spans="2:14">
      <c r="B190" s="351"/>
      <c r="C190" s="351"/>
      <c r="D190" s="351"/>
      <c r="E190" s="351"/>
      <c r="F190" s="351"/>
      <c r="G190" s="351"/>
      <c r="H190" s="351"/>
      <c r="I190" s="351"/>
      <c r="J190" s="351"/>
      <c r="K190" s="351"/>
      <c r="L190" s="351"/>
      <c r="M190" s="351"/>
      <c r="N190" s="351"/>
    </row>
    <row r="191" spans="2:14">
      <c r="B191" s="351"/>
      <c r="C191" s="351"/>
      <c r="D191" s="351"/>
      <c r="E191" s="351"/>
      <c r="F191" s="351"/>
      <c r="G191" s="351"/>
      <c r="H191" s="351"/>
      <c r="I191" s="351"/>
      <c r="J191" s="351"/>
      <c r="K191" s="351"/>
      <c r="L191" s="351"/>
      <c r="M191" s="351"/>
      <c r="N191" s="351"/>
    </row>
    <row r="192" spans="2:14">
      <c r="B192" s="351"/>
      <c r="C192" s="351"/>
      <c r="D192" s="351"/>
      <c r="E192" s="351"/>
      <c r="F192" s="351"/>
      <c r="G192" s="351"/>
      <c r="H192" s="351"/>
      <c r="I192" s="351"/>
      <c r="J192" s="351"/>
      <c r="K192" s="351"/>
      <c r="L192" s="351"/>
      <c r="M192" s="351"/>
      <c r="N192" s="351"/>
    </row>
    <row r="193" spans="2:14">
      <c r="B193" s="351"/>
      <c r="C193" s="351"/>
      <c r="D193" s="351"/>
      <c r="E193" s="351"/>
      <c r="F193" s="351"/>
      <c r="G193" s="351"/>
      <c r="H193" s="351"/>
      <c r="I193" s="351"/>
      <c r="J193" s="351"/>
      <c r="K193" s="351"/>
      <c r="L193" s="351"/>
      <c r="M193" s="351"/>
      <c r="N193" s="351"/>
    </row>
    <row r="194" spans="2:14">
      <c r="B194" s="351"/>
      <c r="C194" s="351"/>
      <c r="D194" s="351"/>
      <c r="E194" s="351"/>
      <c r="F194" s="351"/>
      <c r="G194" s="351"/>
      <c r="H194" s="351"/>
      <c r="I194" s="351"/>
      <c r="J194" s="351"/>
      <c r="K194" s="351"/>
      <c r="L194" s="351"/>
      <c r="M194" s="351"/>
      <c r="N194" s="351"/>
    </row>
    <row r="195" spans="2:14">
      <c r="B195" s="351"/>
      <c r="C195" s="351"/>
      <c r="D195" s="351"/>
      <c r="E195" s="351"/>
      <c r="F195" s="351"/>
      <c r="G195" s="351"/>
      <c r="H195" s="351"/>
      <c r="I195" s="351"/>
      <c r="J195" s="351"/>
      <c r="K195" s="351"/>
      <c r="L195" s="351"/>
      <c r="M195" s="351"/>
      <c r="N195" s="351"/>
    </row>
    <row r="196" spans="2:14">
      <c r="B196" s="351"/>
      <c r="C196" s="351"/>
      <c r="D196" s="351"/>
      <c r="E196" s="351"/>
      <c r="F196" s="351"/>
      <c r="G196" s="351"/>
      <c r="H196" s="351"/>
      <c r="I196" s="351"/>
      <c r="J196" s="351"/>
      <c r="K196" s="351"/>
      <c r="L196" s="351"/>
      <c r="M196" s="351"/>
      <c r="N196" s="351"/>
    </row>
    <row r="197" spans="2:14">
      <c r="B197" s="351"/>
      <c r="C197" s="351"/>
      <c r="D197" s="351"/>
      <c r="E197" s="351"/>
      <c r="F197" s="351"/>
      <c r="G197" s="351"/>
      <c r="H197" s="351"/>
      <c r="I197" s="351"/>
      <c r="J197" s="351"/>
      <c r="K197" s="351"/>
      <c r="L197" s="351"/>
      <c r="M197" s="351"/>
      <c r="N197" s="351"/>
    </row>
    <row r="198" spans="2:14">
      <c r="B198" s="351"/>
      <c r="C198" s="351"/>
      <c r="D198" s="351"/>
      <c r="E198" s="351"/>
      <c r="F198" s="351"/>
      <c r="G198" s="351"/>
      <c r="H198" s="351"/>
      <c r="I198" s="351"/>
      <c r="J198" s="351"/>
      <c r="K198" s="351"/>
      <c r="L198" s="351"/>
      <c r="M198" s="351"/>
      <c r="N198" s="351"/>
    </row>
    <row r="199" spans="2:14">
      <c r="B199" s="351"/>
      <c r="C199" s="351"/>
      <c r="D199" s="351"/>
      <c r="E199" s="351"/>
      <c r="F199" s="351"/>
      <c r="G199" s="351"/>
      <c r="H199" s="351"/>
      <c r="I199" s="351"/>
      <c r="J199" s="351"/>
      <c r="K199" s="351"/>
      <c r="L199" s="351"/>
      <c r="M199" s="351"/>
      <c r="N199" s="351"/>
    </row>
    <row r="200" spans="2:14">
      <c r="B200" s="351"/>
      <c r="C200" s="351"/>
      <c r="D200" s="351"/>
      <c r="E200" s="351"/>
      <c r="F200" s="351"/>
      <c r="G200" s="351"/>
      <c r="H200" s="351"/>
      <c r="I200" s="351"/>
      <c r="J200" s="351"/>
      <c r="K200" s="351"/>
      <c r="L200" s="351"/>
      <c r="M200" s="351"/>
      <c r="N200" s="351"/>
    </row>
    <row r="201" spans="2:14">
      <c r="B201" s="351"/>
      <c r="C201" s="351"/>
      <c r="D201" s="351"/>
      <c r="E201" s="351"/>
      <c r="F201" s="351"/>
      <c r="G201" s="351"/>
      <c r="H201" s="351"/>
      <c r="I201" s="351"/>
      <c r="J201" s="351"/>
      <c r="K201" s="351"/>
      <c r="L201" s="351"/>
      <c r="M201" s="351"/>
      <c r="N201" s="351"/>
    </row>
    <row r="202" spans="2:14">
      <c r="B202" s="351"/>
      <c r="C202" s="351"/>
      <c r="D202" s="351"/>
      <c r="E202" s="351"/>
      <c r="F202" s="351"/>
      <c r="G202" s="351"/>
      <c r="H202" s="351"/>
      <c r="I202" s="351"/>
      <c r="J202" s="351"/>
      <c r="K202" s="351"/>
      <c r="L202" s="351"/>
      <c r="M202" s="351"/>
      <c r="N202" s="351"/>
    </row>
    <row r="203" spans="2:14">
      <c r="B203" s="351"/>
      <c r="C203" s="351"/>
      <c r="D203" s="351"/>
      <c r="E203" s="351"/>
      <c r="F203" s="351"/>
      <c r="G203" s="351"/>
      <c r="H203" s="351"/>
      <c r="I203" s="351"/>
      <c r="J203" s="351"/>
      <c r="K203" s="351"/>
      <c r="L203" s="351"/>
      <c r="M203" s="351"/>
      <c r="N203" s="351"/>
    </row>
    <row r="204" spans="2:14">
      <c r="B204" s="351"/>
      <c r="C204" s="351"/>
      <c r="D204" s="351"/>
      <c r="E204" s="351"/>
      <c r="F204" s="351"/>
      <c r="G204" s="351"/>
      <c r="H204" s="351"/>
      <c r="I204" s="351"/>
      <c r="J204" s="351"/>
      <c r="K204" s="351"/>
      <c r="L204" s="351"/>
      <c r="M204" s="351"/>
      <c r="N204" s="351"/>
    </row>
    <row r="205" spans="2:14">
      <c r="B205" s="351"/>
      <c r="C205" s="351"/>
      <c r="D205" s="351"/>
      <c r="E205" s="351"/>
      <c r="F205" s="351"/>
      <c r="G205" s="351"/>
      <c r="H205" s="351"/>
      <c r="I205" s="351"/>
      <c r="J205" s="351"/>
      <c r="K205" s="351"/>
      <c r="L205" s="351"/>
      <c r="M205" s="351"/>
      <c r="N205" s="351"/>
    </row>
    <row r="206" spans="2:14">
      <c r="B206" s="351"/>
      <c r="C206" s="351"/>
      <c r="D206" s="351"/>
      <c r="E206" s="351"/>
      <c r="F206" s="351"/>
      <c r="G206" s="351"/>
      <c r="H206" s="351"/>
      <c r="I206" s="351"/>
      <c r="J206" s="351"/>
      <c r="K206" s="351"/>
      <c r="L206" s="351"/>
      <c r="M206" s="351"/>
      <c r="N206" s="351"/>
    </row>
    <row r="207" spans="2:14">
      <c r="B207" s="351"/>
      <c r="C207" s="351"/>
      <c r="D207" s="351"/>
      <c r="E207" s="351"/>
      <c r="F207" s="351"/>
      <c r="G207" s="351"/>
      <c r="H207" s="351"/>
      <c r="I207" s="351"/>
      <c r="J207" s="351"/>
      <c r="K207" s="351"/>
      <c r="L207" s="351"/>
      <c r="M207" s="351"/>
      <c r="N207" s="351"/>
    </row>
    <row r="208" spans="2:14">
      <c r="B208" s="351"/>
      <c r="C208" s="351"/>
      <c r="D208" s="351"/>
      <c r="E208" s="351"/>
      <c r="F208" s="351"/>
      <c r="G208" s="351"/>
      <c r="H208" s="351"/>
      <c r="I208" s="351"/>
      <c r="J208" s="351"/>
      <c r="K208" s="351"/>
      <c r="L208" s="351"/>
      <c r="M208" s="351"/>
      <c r="N208" s="351"/>
    </row>
    <row r="209" spans="2:14">
      <c r="B209" s="351"/>
      <c r="C209" s="351"/>
      <c r="D209" s="351"/>
      <c r="E209" s="351"/>
      <c r="F209" s="351"/>
      <c r="G209" s="351"/>
      <c r="H209" s="351"/>
      <c r="I209" s="351"/>
      <c r="J209" s="351"/>
      <c r="K209" s="351"/>
      <c r="L209" s="351"/>
      <c r="M209" s="351"/>
      <c r="N209" s="351"/>
    </row>
  </sheetData>
  <mergeCells count="1">
    <mergeCell ref="A2:N2"/>
  </mergeCells>
  <phoneticPr fontId="3" type="noConversion"/>
  <pageMargins left="0.49" right="0.47" top="1" bottom="1" header="0.5" footer="0.5"/>
  <pageSetup paperSize="9" orientation="landscape" horizontalDpi="300" verticalDpi="300" r:id="rId1"/>
  <headerFooter alignWithMargins="0">
    <oddHeader>&amp;A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F96"/>
  <sheetViews>
    <sheetView topLeftCell="A73" workbookViewId="0">
      <selection activeCell="H81" sqref="H81"/>
    </sheetView>
  </sheetViews>
  <sheetFormatPr defaultRowHeight="12.75"/>
  <cols>
    <col min="1" max="1" width="41.140625" customWidth="1"/>
    <col min="2" max="2" width="22.28515625" customWidth="1"/>
    <col min="3" max="3" width="40.42578125" customWidth="1"/>
    <col min="4" max="4" width="16.85546875" customWidth="1"/>
    <col min="5" max="5" width="15.7109375" customWidth="1"/>
    <col min="6" max="6" width="11.5703125" customWidth="1"/>
  </cols>
  <sheetData>
    <row r="1" spans="1:6" ht="37.5" customHeight="1">
      <c r="A1" s="1353" t="s">
        <v>278</v>
      </c>
      <c r="B1" s="1353"/>
      <c r="C1" s="1353"/>
      <c r="D1" s="1353"/>
      <c r="E1" s="476"/>
      <c r="F1" s="476"/>
    </row>
    <row r="2" spans="1:6" ht="6" customHeight="1" thickBot="1">
      <c r="A2" s="415"/>
      <c r="B2" s="415"/>
      <c r="C2" s="415"/>
      <c r="D2" s="415"/>
    </row>
    <row r="3" spans="1:6">
      <c r="A3" s="1354" t="s">
        <v>42</v>
      </c>
      <c r="B3" s="1355"/>
      <c r="C3" s="1356" t="s">
        <v>140</v>
      </c>
      <c r="D3" s="1355"/>
    </row>
    <row r="4" spans="1:6" ht="13.5" thickBot="1">
      <c r="A4" s="1460" t="s">
        <v>233</v>
      </c>
      <c r="B4" s="1461"/>
      <c r="C4" s="1462" t="s">
        <v>233</v>
      </c>
      <c r="D4" s="1463"/>
    </row>
    <row r="5" spans="1:6">
      <c r="A5" s="449"/>
      <c r="B5" s="450"/>
      <c r="C5" s="64" t="s">
        <v>10</v>
      </c>
      <c r="D5" s="77">
        <v>78747</v>
      </c>
    </row>
    <row r="6" spans="1:6">
      <c r="A6" s="60" t="s">
        <v>220</v>
      </c>
      <c r="B6" s="78">
        <v>550</v>
      </c>
      <c r="C6" s="440" t="s">
        <v>445</v>
      </c>
      <c r="D6" s="78">
        <v>22809</v>
      </c>
    </row>
    <row r="7" spans="1:6">
      <c r="A7" s="60" t="s">
        <v>443</v>
      </c>
      <c r="B7" s="78">
        <v>23330</v>
      </c>
      <c r="C7" s="440" t="s">
        <v>21</v>
      </c>
      <c r="D7" s="78">
        <v>43561</v>
      </c>
    </row>
    <row r="8" spans="1:6">
      <c r="A8" s="60"/>
      <c r="B8" s="78"/>
      <c r="C8" s="440" t="s">
        <v>446</v>
      </c>
      <c r="D8" s="78"/>
    </row>
    <row r="9" spans="1:6" ht="13.5" thickBot="1">
      <c r="A9" s="441"/>
      <c r="B9" s="442"/>
      <c r="C9" s="440" t="s">
        <v>318</v>
      </c>
      <c r="D9" s="78"/>
    </row>
    <row r="10" spans="1:6" ht="13.5" thickBot="1">
      <c r="A10" s="443" t="s">
        <v>234</v>
      </c>
      <c r="B10" s="452">
        <f>SUM(B6:B9)</f>
        <v>23880</v>
      </c>
      <c r="C10" s="443" t="s">
        <v>237</v>
      </c>
      <c r="D10" s="452">
        <f>SUM(D5:D9)</f>
        <v>145117</v>
      </c>
    </row>
    <row r="11" spans="1:6">
      <c r="A11" s="64" t="s">
        <v>116</v>
      </c>
      <c r="B11" s="77"/>
      <c r="C11" s="446" t="s">
        <v>238</v>
      </c>
      <c r="D11" s="77">
        <v>300</v>
      </c>
    </row>
    <row r="12" spans="1:6">
      <c r="A12" s="60" t="s">
        <v>444</v>
      </c>
      <c r="B12" s="78"/>
      <c r="C12" s="440" t="s">
        <v>447</v>
      </c>
      <c r="D12" s="78">
        <v>835</v>
      </c>
    </row>
    <row r="13" spans="1:6" ht="13.5" thickBot="1">
      <c r="A13" s="553"/>
      <c r="B13" s="448"/>
      <c r="C13" s="445" t="s">
        <v>419</v>
      </c>
      <c r="D13" s="442"/>
    </row>
    <row r="14" spans="1:6" ht="13.5" thickBot="1">
      <c r="A14" s="443" t="s">
        <v>14</v>
      </c>
      <c r="B14" s="444">
        <f>SUM(B11:B12)</f>
        <v>0</v>
      </c>
      <c r="C14" s="443" t="s">
        <v>239</v>
      </c>
      <c r="D14" s="452">
        <f>SUM(D11:D13)</f>
        <v>1135</v>
      </c>
    </row>
    <row r="15" spans="1:6">
      <c r="A15" s="555"/>
      <c r="B15" s="448"/>
      <c r="C15" s="67"/>
      <c r="D15" s="67"/>
    </row>
    <row r="16" spans="1:6" ht="13.5" thickBot="1">
      <c r="A16" s="441" t="s">
        <v>235</v>
      </c>
      <c r="B16" s="554">
        <v>122372</v>
      </c>
      <c r="C16" s="447" t="s">
        <v>243</v>
      </c>
      <c r="D16" s="448"/>
    </row>
    <row r="17" spans="1:4" ht="13.5" thickBot="1">
      <c r="A17" s="443" t="s">
        <v>448</v>
      </c>
      <c r="B17" s="452">
        <f>SUM(B16:B16)</f>
        <v>122372</v>
      </c>
      <c r="C17" s="443" t="s">
        <v>143</v>
      </c>
      <c r="D17" s="452">
        <f>SUM(D16)</f>
        <v>0</v>
      </c>
    </row>
    <row r="18" spans="1:4" ht="13.5" thickBot="1"/>
    <row r="19" spans="1:4" ht="13.5" thickBot="1">
      <c r="A19" s="443"/>
      <c r="B19" s="452"/>
      <c r="C19" s="455"/>
      <c r="D19" s="452"/>
    </row>
    <row r="20" spans="1:4" ht="13.5" thickBot="1">
      <c r="A20" s="443" t="s">
        <v>236</v>
      </c>
      <c r="B20" s="452">
        <f>B10+B14+B17</f>
        <v>146252</v>
      </c>
      <c r="C20" s="455" t="s">
        <v>246</v>
      </c>
      <c r="D20" s="452">
        <f>SUM(D10+D14+D17)</f>
        <v>146252</v>
      </c>
    </row>
    <row r="21" spans="1:4" ht="13.5" thickBot="1">
      <c r="A21" s="192"/>
      <c r="B21" s="457"/>
      <c r="C21" s="458"/>
      <c r="D21" s="459"/>
    </row>
    <row r="22" spans="1:4" ht="13.5" thickBot="1">
      <c r="A22" s="1456" t="s">
        <v>59</v>
      </c>
      <c r="B22" s="1457"/>
      <c r="C22" s="1456" t="s">
        <v>59</v>
      </c>
      <c r="D22" s="1457"/>
    </row>
    <row r="23" spans="1:4" ht="13.5" thickBot="1">
      <c r="A23" s="449"/>
      <c r="B23" s="450"/>
      <c r="C23" s="64"/>
      <c r="D23" s="77"/>
    </row>
    <row r="24" spans="1:4">
      <c r="A24" s="449"/>
      <c r="B24" s="450"/>
      <c r="C24" s="64" t="s">
        <v>10</v>
      </c>
      <c r="D24" s="77">
        <v>81273</v>
      </c>
    </row>
    <row r="25" spans="1:4">
      <c r="A25" s="60" t="s">
        <v>220</v>
      </c>
      <c r="B25" s="78"/>
      <c r="C25" s="440" t="s">
        <v>445</v>
      </c>
      <c r="D25" s="78">
        <v>23010</v>
      </c>
    </row>
    <row r="26" spans="1:4">
      <c r="A26" s="60" t="s">
        <v>443</v>
      </c>
      <c r="B26" s="78">
        <v>12912</v>
      </c>
      <c r="C26" s="440" t="s">
        <v>21</v>
      </c>
      <c r="D26" s="78">
        <v>34038</v>
      </c>
    </row>
    <row r="27" spans="1:4">
      <c r="A27" s="60"/>
      <c r="B27" s="78"/>
      <c r="C27" s="440" t="s">
        <v>446</v>
      </c>
      <c r="D27" s="78"/>
    </row>
    <row r="28" spans="1:4" ht="13.5" thickBot="1">
      <c r="A28" s="441"/>
      <c r="B28" s="442"/>
      <c r="C28" s="440" t="s">
        <v>318</v>
      </c>
      <c r="D28" s="78"/>
    </row>
    <row r="29" spans="1:4" ht="13.5" thickBot="1">
      <c r="A29" s="443" t="s">
        <v>234</v>
      </c>
      <c r="B29" s="452">
        <f>SUM(B25:B28)</f>
        <v>12912</v>
      </c>
      <c r="C29" s="443" t="s">
        <v>237</v>
      </c>
      <c r="D29" s="452">
        <f>SUM(D24:D28)</f>
        <v>138321</v>
      </c>
    </row>
    <row r="30" spans="1:4">
      <c r="A30" s="64" t="s">
        <v>116</v>
      </c>
      <c r="B30" s="77"/>
      <c r="C30" s="446" t="s">
        <v>238</v>
      </c>
      <c r="D30" s="77">
        <v>600</v>
      </c>
    </row>
    <row r="31" spans="1:4">
      <c r="A31" s="60" t="s">
        <v>444</v>
      </c>
      <c r="B31" s="78"/>
      <c r="C31" s="440" t="s">
        <v>447</v>
      </c>
      <c r="D31" s="78">
        <v>100</v>
      </c>
    </row>
    <row r="32" spans="1:4" ht="13.5" thickBot="1">
      <c r="A32" s="553"/>
      <c r="B32" s="448"/>
      <c r="C32" s="445" t="s">
        <v>419</v>
      </c>
      <c r="D32" s="442"/>
    </row>
    <row r="33" spans="1:4" ht="13.5" thickBot="1">
      <c r="A33" s="443" t="s">
        <v>14</v>
      </c>
      <c r="B33" s="444">
        <f>SUM(B30:B31)</f>
        <v>0</v>
      </c>
      <c r="C33" s="443" t="s">
        <v>239</v>
      </c>
      <c r="D33" s="452">
        <f>SUM(D30:D32)</f>
        <v>700</v>
      </c>
    </row>
    <row r="34" spans="1:4">
      <c r="A34" s="555"/>
      <c r="B34" s="448"/>
      <c r="C34" s="67"/>
      <c r="D34" s="67"/>
    </row>
    <row r="35" spans="1:4" ht="13.5" thickBot="1">
      <c r="A35" s="441" t="s">
        <v>235</v>
      </c>
      <c r="B35" s="554">
        <v>126109</v>
      </c>
      <c r="C35" s="447" t="s">
        <v>243</v>
      </c>
      <c r="D35" s="448"/>
    </row>
    <row r="36" spans="1:4" ht="13.5" thickBot="1">
      <c r="A36" s="443" t="s">
        <v>448</v>
      </c>
      <c r="B36" s="452">
        <f>SUM(B35:B35)</f>
        <v>126109</v>
      </c>
      <c r="C36" s="443" t="s">
        <v>143</v>
      </c>
      <c r="D36" s="452">
        <f>SUM(D35)</f>
        <v>0</v>
      </c>
    </row>
    <row r="37" spans="1:4" ht="13.5" thickBot="1"/>
    <row r="38" spans="1:4" ht="13.5" thickBot="1">
      <c r="A38" s="443"/>
      <c r="B38" s="452"/>
      <c r="C38" s="455"/>
      <c r="D38" s="452"/>
    </row>
    <row r="39" spans="1:4" ht="13.5" thickBot="1">
      <c r="A39" s="443" t="s">
        <v>236</v>
      </c>
      <c r="B39" s="452">
        <f>B29+B33+B36</f>
        <v>139021</v>
      </c>
      <c r="C39" s="455" t="s">
        <v>246</v>
      </c>
      <c r="D39" s="452">
        <f>D29+D33+D35+D36</f>
        <v>139021</v>
      </c>
    </row>
    <row r="40" spans="1:4" ht="13.5" thickBot="1">
      <c r="A40" s="177"/>
      <c r="B40" s="460"/>
      <c r="C40" s="461"/>
      <c r="D40" s="460"/>
    </row>
    <row r="41" spans="1:4" ht="13.5" thickBot="1">
      <c r="A41" s="1456" t="s">
        <v>244</v>
      </c>
      <c r="B41" s="1457"/>
      <c r="C41" s="1456" t="s">
        <v>244</v>
      </c>
      <c r="D41" s="1457"/>
    </row>
    <row r="42" spans="1:4" ht="13.5" thickBot="1">
      <c r="A42" s="449"/>
      <c r="B42" s="450"/>
      <c r="C42" s="64"/>
      <c r="D42" s="77"/>
    </row>
    <row r="43" spans="1:4">
      <c r="A43" s="449"/>
      <c r="B43" s="450"/>
      <c r="C43" s="64" t="s">
        <v>10</v>
      </c>
      <c r="D43" s="77">
        <v>17972</v>
      </c>
    </row>
    <row r="44" spans="1:4">
      <c r="A44" s="60" t="s">
        <v>220</v>
      </c>
      <c r="B44" s="78"/>
      <c r="C44" s="440" t="s">
        <v>445</v>
      </c>
      <c r="D44" s="78">
        <v>5297</v>
      </c>
    </row>
    <row r="45" spans="1:4">
      <c r="A45" s="60" t="s">
        <v>443</v>
      </c>
      <c r="B45" s="78">
        <v>6754</v>
      </c>
      <c r="C45" s="440" t="s">
        <v>21</v>
      </c>
      <c r="D45" s="78">
        <v>15005</v>
      </c>
    </row>
    <row r="46" spans="1:4">
      <c r="A46" s="60"/>
      <c r="B46" s="78"/>
      <c r="C46" s="440" t="s">
        <v>446</v>
      </c>
      <c r="D46" s="78"/>
    </row>
    <row r="47" spans="1:4" ht="13.5" thickBot="1">
      <c r="A47" s="441"/>
      <c r="B47" s="442"/>
      <c r="C47" s="440" t="s">
        <v>318</v>
      </c>
      <c r="D47" s="78"/>
    </row>
    <row r="48" spans="1:4" ht="13.5" thickBot="1">
      <c r="A48" s="443" t="s">
        <v>234</v>
      </c>
      <c r="B48" s="452">
        <f>SUM(B44:B47)</f>
        <v>6754</v>
      </c>
      <c r="C48" s="443" t="s">
        <v>237</v>
      </c>
      <c r="D48" s="452">
        <f>SUM(D43:D47)</f>
        <v>38274</v>
      </c>
    </row>
    <row r="49" spans="1:4">
      <c r="A49" s="64" t="s">
        <v>116</v>
      </c>
      <c r="B49" s="77"/>
      <c r="C49" s="446" t="s">
        <v>238</v>
      </c>
      <c r="D49" s="77"/>
    </row>
    <row r="50" spans="1:4">
      <c r="A50" s="60" t="s">
        <v>444</v>
      </c>
      <c r="B50" s="78"/>
      <c r="C50" s="440" t="s">
        <v>447</v>
      </c>
      <c r="D50" s="78">
        <v>300</v>
      </c>
    </row>
    <row r="51" spans="1:4" ht="13.5" thickBot="1">
      <c r="A51" s="553"/>
      <c r="B51" s="448"/>
      <c r="C51" s="445" t="s">
        <v>419</v>
      </c>
      <c r="D51" s="442"/>
    </row>
    <row r="52" spans="1:4" ht="13.5" thickBot="1">
      <c r="A52" s="443" t="s">
        <v>14</v>
      </c>
      <c r="B52" s="444">
        <f>SUM(B49:B50)</f>
        <v>0</v>
      </c>
      <c r="C52" s="443" t="s">
        <v>239</v>
      </c>
      <c r="D52" s="452">
        <f>SUM(D49:D51)</f>
        <v>300</v>
      </c>
    </row>
    <row r="53" spans="1:4">
      <c r="A53" s="555"/>
      <c r="B53" s="448"/>
      <c r="C53" s="67"/>
      <c r="D53" s="67"/>
    </row>
    <row r="54" spans="1:4" ht="13.5" thickBot="1">
      <c r="A54" s="441" t="s">
        <v>235</v>
      </c>
      <c r="B54" s="554">
        <v>31820</v>
      </c>
      <c r="C54" s="447" t="s">
        <v>243</v>
      </c>
      <c r="D54" s="448"/>
    </row>
    <row r="55" spans="1:4" ht="13.5" thickBot="1">
      <c r="A55" s="443" t="s">
        <v>448</v>
      </c>
      <c r="B55" s="452">
        <f>SUM(B54:B54)</f>
        <v>31820</v>
      </c>
      <c r="C55" s="443" t="s">
        <v>143</v>
      </c>
      <c r="D55" s="452">
        <f>SUM(D54)</f>
        <v>0</v>
      </c>
    </row>
    <row r="56" spans="1:4" ht="13.5" thickBot="1"/>
    <row r="57" spans="1:4" ht="13.5" thickBot="1">
      <c r="A57" s="443"/>
      <c r="B57" s="452"/>
      <c r="C57" s="455"/>
      <c r="D57" s="452"/>
    </row>
    <row r="58" spans="1:4" ht="13.5" thickBot="1">
      <c r="A58" s="443" t="s">
        <v>236</v>
      </c>
      <c r="B58" s="452">
        <f>B48+B52+B55</f>
        <v>38574</v>
      </c>
      <c r="C58" s="455" t="s">
        <v>246</v>
      </c>
      <c r="D58" s="452">
        <f>D48+D52+D54+D55</f>
        <v>38574</v>
      </c>
    </row>
    <row r="59" spans="1:4" ht="13.5" thickBot="1">
      <c r="A59" s="177"/>
      <c r="B59" s="460"/>
      <c r="C59" s="461"/>
      <c r="D59" s="460"/>
    </row>
    <row r="60" spans="1:4" ht="13.5" thickBot="1">
      <c r="A60" s="1456" t="s">
        <v>245</v>
      </c>
      <c r="B60" s="1457"/>
      <c r="C60" s="1456" t="s">
        <v>245</v>
      </c>
      <c r="D60" s="1457"/>
    </row>
    <row r="61" spans="1:4" ht="13.5" thickBot="1">
      <c r="A61" s="449"/>
      <c r="B61" s="450"/>
      <c r="C61" s="64"/>
      <c r="D61" s="77"/>
    </row>
    <row r="62" spans="1:4">
      <c r="A62" s="449"/>
      <c r="B62" s="450"/>
      <c r="C62" s="64" t="s">
        <v>10</v>
      </c>
      <c r="D62" s="77">
        <v>45454</v>
      </c>
    </row>
    <row r="63" spans="1:4">
      <c r="A63" s="60" t="s">
        <v>220</v>
      </c>
      <c r="B63" s="78"/>
      <c r="C63" s="440" t="s">
        <v>445</v>
      </c>
      <c r="D63" s="78">
        <v>13047</v>
      </c>
    </row>
    <row r="64" spans="1:4">
      <c r="A64" s="60" t="s">
        <v>443</v>
      </c>
      <c r="B64" s="78">
        <v>260</v>
      </c>
      <c r="C64" s="440" t="s">
        <v>21</v>
      </c>
      <c r="D64" s="78">
        <v>35997</v>
      </c>
    </row>
    <row r="65" spans="1:4">
      <c r="A65" s="60"/>
      <c r="B65" s="78"/>
      <c r="C65" s="440" t="s">
        <v>446</v>
      </c>
      <c r="D65" s="78"/>
    </row>
    <row r="66" spans="1:4" ht="13.5" thickBot="1">
      <c r="A66" s="441"/>
      <c r="B66" s="442"/>
      <c r="C66" s="440" t="s">
        <v>318</v>
      </c>
      <c r="D66" s="78"/>
    </row>
    <row r="67" spans="1:4" ht="13.5" thickBot="1">
      <c r="A67" s="443" t="s">
        <v>234</v>
      </c>
      <c r="B67" s="452">
        <f>SUM(B63:B66)</f>
        <v>260</v>
      </c>
      <c r="C67" s="443" t="s">
        <v>237</v>
      </c>
      <c r="D67" s="452">
        <f>SUM(D62:D66)</f>
        <v>94498</v>
      </c>
    </row>
    <row r="68" spans="1:4">
      <c r="A68" s="64" t="s">
        <v>116</v>
      </c>
      <c r="B68" s="77"/>
      <c r="C68" s="446" t="s">
        <v>238</v>
      </c>
      <c r="D68" s="77"/>
    </row>
    <row r="69" spans="1:4">
      <c r="A69" s="60" t="s">
        <v>444</v>
      </c>
      <c r="B69" s="78"/>
      <c r="C69" s="440" t="s">
        <v>447</v>
      </c>
      <c r="D69" s="78">
        <v>1000</v>
      </c>
    </row>
    <row r="70" spans="1:4" ht="13.5" thickBot="1">
      <c r="A70" s="553"/>
      <c r="B70" s="448"/>
      <c r="C70" s="445" t="s">
        <v>419</v>
      </c>
      <c r="D70" s="442"/>
    </row>
    <row r="71" spans="1:4" ht="13.5" thickBot="1">
      <c r="A71" s="443" t="s">
        <v>14</v>
      </c>
      <c r="B71" s="444">
        <f>SUM(B68:B69)</f>
        <v>0</v>
      </c>
      <c r="C71" s="443" t="s">
        <v>239</v>
      </c>
      <c r="D71" s="452">
        <f>SUM(D68:D70)</f>
        <v>1000</v>
      </c>
    </row>
    <row r="72" spans="1:4">
      <c r="A72" s="555"/>
      <c r="B72" s="448"/>
      <c r="C72" s="67"/>
      <c r="D72" s="67"/>
    </row>
    <row r="73" spans="1:4" ht="13.5" thickBot="1">
      <c r="A73" s="441" t="s">
        <v>235</v>
      </c>
      <c r="B73" s="554">
        <v>95238</v>
      </c>
      <c r="C73" s="447" t="s">
        <v>243</v>
      </c>
      <c r="D73" s="448"/>
    </row>
    <row r="74" spans="1:4" ht="13.5" thickBot="1">
      <c r="A74" s="443" t="s">
        <v>448</v>
      </c>
      <c r="B74" s="452">
        <f>SUM(B73:B73)</f>
        <v>95238</v>
      </c>
      <c r="C74" s="443" t="s">
        <v>143</v>
      </c>
      <c r="D74" s="452">
        <f>SUM(D73)</f>
        <v>0</v>
      </c>
    </row>
    <row r="75" spans="1:4" ht="13.5" thickBot="1"/>
    <row r="76" spans="1:4" ht="13.5" thickBot="1">
      <c r="A76" s="443"/>
      <c r="B76" s="452"/>
      <c r="C76" s="455"/>
      <c r="D76" s="452"/>
    </row>
    <row r="77" spans="1:4" ht="13.5" thickBot="1">
      <c r="A77" s="443" t="s">
        <v>236</v>
      </c>
      <c r="B77" s="452">
        <f>B67+B71+B74</f>
        <v>95498</v>
      </c>
      <c r="C77" s="455" t="s">
        <v>246</v>
      </c>
      <c r="D77" s="452">
        <f>D67+D71+D73+D74</f>
        <v>95498</v>
      </c>
    </row>
    <row r="78" spans="1:4" ht="6.75" customHeight="1" thickBot="1">
      <c r="A78" s="177"/>
      <c r="B78" s="460"/>
      <c r="C78" s="461"/>
      <c r="D78" s="460"/>
    </row>
    <row r="79" spans="1:4" ht="13.5" thickBot="1">
      <c r="A79" s="1458" t="s">
        <v>130</v>
      </c>
      <c r="B79" s="1459"/>
      <c r="C79" s="1458" t="s">
        <v>130</v>
      </c>
      <c r="D79" s="1459"/>
    </row>
    <row r="80" spans="1:4">
      <c r="A80" s="449"/>
      <c r="B80" s="450"/>
      <c r="C80" s="64" t="s">
        <v>10</v>
      </c>
      <c r="D80" s="77">
        <v>28268</v>
      </c>
    </row>
    <row r="81" spans="1:4">
      <c r="A81" s="60" t="s">
        <v>220</v>
      </c>
      <c r="B81" s="78">
        <v>399700</v>
      </c>
      <c r="C81" s="440" t="s">
        <v>426</v>
      </c>
      <c r="D81" s="78">
        <v>8065</v>
      </c>
    </row>
    <row r="82" spans="1:4">
      <c r="A82" s="60" t="s">
        <v>413</v>
      </c>
      <c r="B82" s="78">
        <v>51094</v>
      </c>
      <c r="C82" s="440" t="s">
        <v>21</v>
      </c>
      <c r="D82" s="78">
        <v>132116</v>
      </c>
    </row>
    <row r="83" spans="1:4">
      <c r="A83" s="60" t="s">
        <v>416</v>
      </c>
      <c r="B83" s="78">
        <v>12743</v>
      </c>
      <c r="C83" s="440" t="s">
        <v>317</v>
      </c>
      <c r="D83" s="78">
        <v>52674</v>
      </c>
    </row>
    <row r="84" spans="1:4" ht="13.5" thickBot="1">
      <c r="A84" s="441" t="s">
        <v>449</v>
      </c>
      <c r="B84" s="442">
        <v>180414</v>
      </c>
      <c r="C84" s="440" t="s">
        <v>450</v>
      </c>
      <c r="D84" s="78">
        <v>27706</v>
      </c>
    </row>
    <row r="85" spans="1:4" ht="13.5" thickBot="1">
      <c r="A85" s="443" t="s">
        <v>234</v>
      </c>
      <c r="B85" s="452">
        <f>SUM(B81:B84)</f>
        <v>643951</v>
      </c>
      <c r="C85" s="443" t="s">
        <v>237</v>
      </c>
      <c r="D85" s="452">
        <f>SUM(D80:D84)</f>
        <v>248829</v>
      </c>
    </row>
    <row r="86" spans="1:4">
      <c r="A86" s="64" t="s">
        <v>116</v>
      </c>
      <c r="B86" s="77">
        <v>56000</v>
      </c>
      <c r="C86" s="440" t="s">
        <v>238</v>
      </c>
      <c r="D86" s="78">
        <v>36024</v>
      </c>
    </row>
    <row r="87" spans="1:4">
      <c r="A87" s="60" t="s">
        <v>311</v>
      </c>
      <c r="B87" s="78">
        <f>18285+43582</f>
        <v>61867</v>
      </c>
      <c r="C87" s="445" t="s">
        <v>447</v>
      </c>
      <c r="D87" s="442">
        <v>50180</v>
      </c>
    </row>
    <row r="88" spans="1:4" ht="13.5" thickBot="1">
      <c r="A88" s="553"/>
      <c r="B88" s="448"/>
      <c r="C88" s="447" t="s">
        <v>419</v>
      </c>
      <c r="D88" s="448">
        <v>76685</v>
      </c>
    </row>
    <row r="89" spans="1:4" ht="13.5" thickBot="1">
      <c r="A89" s="443" t="s">
        <v>14</v>
      </c>
      <c r="B89" s="452">
        <f>SUM(B86:B87)</f>
        <v>117867</v>
      </c>
      <c r="C89" s="443" t="s">
        <v>239</v>
      </c>
      <c r="D89" s="452">
        <f>SUM(D86:D88)</f>
        <v>162889</v>
      </c>
    </row>
    <row r="90" spans="1:4">
      <c r="A90" s="64"/>
      <c r="B90" s="77"/>
      <c r="C90" s="445"/>
      <c r="D90" s="442"/>
    </row>
    <row r="91" spans="1:4">
      <c r="A91" s="60" t="s">
        <v>417</v>
      </c>
      <c r="B91" s="78"/>
      <c r="C91" s="556" t="s">
        <v>452</v>
      </c>
      <c r="D91">
        <v>375539</v>
      </c>
    </row>
    <row r="92" spans="1:4" ht="13.5" thickBot="1">
      <c r="A92" s="453" t="s">
        <v>417</v>
      </c>
      <c r="B92" s="454">
        <f>SUM(B90:B91)</f>
        <v>0</v>
      </c>
      <c r="C92" s="447" t="s">
        <v>523</v>
      </c>
      <c r="D92" s="448">
        <v>17649</v>
      </c>
    </row>
    <row r="93" spans="1:4" ht="13.5" thickBot="1">
      <c r="A93" s="443" t="s">
        <v>236</v>
      </c>
      <c r="B93" s="452">
        <f>B85+B89+B92</f>
        <v>761818</v>
      </c>
      <c r="C93" s="443" t="s">
        <v>143</v>
      </c>
      <c r="D93" s="452">
        <f>SUM(D90:D92)</f>
        <v>393188</v>
      </c>
    </row>
    <row r="94" spans="1:4" ht="25.5" customHeight="1">
      <c r="A94" s="451" t="s">
        <v>247</v>
      </c>
      <c r="B94" s="77">
        <v>90000</v>
      </c>
      <c r="C94" s="456" t="s">
        <v>46</v>
      </c>
      <c r="D94" s="77">
        <v>46912</v>
      </c>
    </row>
    <row r="95" spans="1:4" ht="13.5" thickBot="1">
      <c r="A95" s="441" t="s">
        <v>240</v>
      </c>
      <c r="B95" s="442"/>
      <c r="C95" s="447"/>
      <c r="D95" s="170"/>
    </row>
    <row r="96" spans="1:4" ht="13.5" thickBot="1">
      <c r="A96" s="443" t="s">
        <v>241</v>
      </c>
      <c r="B96" s="452">
        <f>B93+B95+B94</f>
        <v>851818</v>
      </c>
      <c r="C96" s="455" t="s">
        <v>242</v>
      </c>
      <c r="D96" s="452">
        <f>D85+D89+D93+D94</f>
        <v>851818</v>
      </c>
    </row>
  </sheetData>
  <mergeCells count="13">
    <mergeCell ref="A60:B60"/>
    <mergeCell ref="C60:D60"/>
    <mergeCell ref="A79:B79"/>
    <mergeCell ref="C79:D79"/>
    <mergeCell ref="A1:D1"/>
    <mergeCell ref="A22:B22"/>
    <mergeCell ref="C22:D22"/>
    <mergeCell ref="A41:B41"/>
    <mergeCell ref="C41:D41"/>
    <mergeCell ref="A3:B3"/>
    <mergeCell ref="C3:D3"/>
    <mergeCell ref="A4:B4"/>
    <mergeCell ref="C4:D4"/>
  </mergeCells>
  <phoneticPr fontId="3" type="noConversion"/>
  <pageMargins left="0.75" right="0.75" top="1" bottom="1" header="0.5" footer="0.5"/>
  <pageSetup paperSize="9" orientation="landscape" r:id="rId1"/>
  <headerFooter alignWithMargins="0">
    <oddHeader>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T1128"/>
  <sheetViews>
    <sheetView topLeftCell="A103" workbookViewId="0">
      <selection activeCell="F16" sqref="F16"/>
    </sheetView>
  </sheetViews>
  <sheetFormatPr defaultRowHeight="12.75"/>
  <cols>
    <col min="1" max="1" width="7.140625" customWidth="1"/>
    <col min="2" max="2" width="30.42578125" customWidth="1"/>
    <col min="3" max="3" width="9.85546875" style="181" customWidth="1"/>
    <col min="4" max="5" width="9.7109375" style="181" customWidth="1"/>
    <col min="6" max="6" width="10.28515625" style="181" customWidth="1"/>
    <col min="7" max="7" width="12.5703125" style="181" customWidth="1"/>
    <col min="8" max="8" width="10.140625" style="181" customWidth="1"/>
    <col min="9" max="9" width="10.85546875" style="181" customWidth="1"/>
    <col min="10" max="10" width="9.5703125" style="181" customWidth="1"/>
    <col min="11" max="11" width="11" style="181" customWidth="1"/>
    <col min="12" max="12" width="10.85546875" style="181" customWidth="1"/>
    <col min="13" max="13" width="11" style="181" customWidth="1"/>
    <col min="14" max="14" width="9.7109375" style="181" customWidth="1"/>
    <col min="15" max="15" width="8.7109375" style="181" customWidth="1"/>
    <col min="16" max="16" width="11.28515625" style="181" customWidth="1"/>
    <col min="17" max="17" width="9.140625" style="181"/>
    <col min="18" max="18" width="10" style="181" customWidth="1"/>
    <col min="19" max="20" width="9.140625" style="181"/>
  </cols>
  <sheetData>
    <row r="1" spans="1:20" ht="29.25" customHeight="1" thickBot="1">
      <c r="A1" s="1334" t="s">
        <v>482</v>
      </c>
      <c r="B1" s="1335"/>
      <c r="C1" s="1335"/>
      <c r="D1" s="1335"/>
      <c r="E1" s="1335"/>
      <c r="F1" s="1335"/>
      <c r="G1" s="1335"/>
      <c r="H1" s="1335"/>
      <c r="I1" s="1335"/>
      <c r="J1" s="1335"/>
      <c r="K1" s="1335"/>
      <c r="L1" s="1336"/>
      <c r="M1" s="605"/>
      <c r="N1" s="605"/>
      <c r="O1" s="605"/>
      <c r="P1" s="413"/>
    </row>
    <row r="2" spans="1:20" ht="13.5" customHeight="1">
      <c r="A2" s="650"/>
      <c r="B2" s="122"/>
      <c r="C2" s="606"/>
      <c r="D2" s="607"/>
      <c r="E2" s="607"/>
      <c r="F2" s="607"/>
      <c r="G2" s="607"/>
      <c r="H2" s="607"/>
      <c r="I2" s="607"/>
      <c r="J2" s="607"/>
      <c r="K2" s="607"/>
      <c r="L2" s="651"/>
      <c r="M2" s="608"/>
      <c r="N2" s="609"/>
      <c r="O2" s="605"/>
      <c r="P2" s="413"/>
    </row>
    <row r="3" spans="1:20" ht="39.75" customHeight="1">
      <c r="A3" s="610" t="s">
        <v>305</v>
      </c>
      <c r="B3" s="611" t="s">
        <v>306</v>
      </c>
      <c r="C3" s="612" t="s">
        <v>307</v>
      </c>
      <c r="D3" s="612" t="s">
        <v>308</v>
      </c>
      <c r="E3" s="612" t="s">
        <v>148</v>
      </c>
      <c r="F3" s="612" t="s">
        <v>310</v>
      </c>
      <c r="G3" s="612" t="s">
        <v>311</v>
      </c>
      <c r="H3" s="612" t="s">
        <v>149</v>
      </c>
      <c r="I3" s="612" t="s">
        <v>309</v>
      </c>
      <c r="J3" s="612" t="s">
        <v>153</v>
      </c>
      <c r="K3" s="612" t="s">
        <v>150</v>
      </c>
      <c r="L3" s="658" t="s">
        <v>56</v>
      </c>
      <c r="M3" s="124"/>
      <c r="N3" s="124"/>
      <c r="O3" s="124"/>
      <c r="P3"/>
      <c r="Q3"/>
      <c r="R3"/>
      <c r="S3"/>
      <c r="T3"/>
    </row>
    <row r="4" spans="1:20" ht="12" customHeight="1">
      <c r="A4" s="1347" t="s">
        <v>206</v>
      </c>
      <c r="B4" s="1348"/>
      <c r="C4" s="607"/>
      <c r="D4" s="607"/>
      <c r="E4" s="607"/>
      <c r="F4" s="607"/>
      <c r="G4" s="607"/>
      <c r="H4" s="607"/>
      <c r="I4" s="607"/>
      <c r="J4" s="607"/>
      <c r="K4" s="607"/>
      <c r="L4" s="659"/>
      <c r="M4" s="124"/>
      <c r="N4" s="124"/>
      <c r="O4" s="124"/>
      <c r="P4"/>
      <c r="Q4"/>
      <c r="R4"/>
      <c r="S4"/>
      <c r="T4"/>
    </row>
    <row r="5" spans="1:20" ht="15" customHeight="1">
      <c r="A5" s="613" t="s">
        <v>321</v>
      </c>
      <c r="B5" s="429" t="s">
        <v>128</v>
      </c>
      <c r="C5" s="432"/>
      <c r="D5" s="432"/>
      <c r="E5" s="432"/>
      <c r="F5" s="432"/>
      <c r="G5" s="614"/>
      <c r="H5" s="614"/>
      <c r="I5" s="614"/>
      <c r="J5" s="614"/>
      <c r="K5" s="614"/>
      <c r="L5" s="660"/>
      <c r="M5" s="122"/>
      <c r="N5" s="122"/>
      <c r="O5" s="124"/>
      <c r="P5"/>
      <c r="Q5"/>
      <c r="R5"/>
      <c r="S5"/>
      <c r="T5"/>
    </row>
    <row r="6" spans="1:20" ht="15" customHeight="1">
      <c r="A6" s="613"/>
      <c r="B6" s="429" t="s">
        <v>494</v>
      </c>
      <c r="C6" s="432"/>
      <c r="D6" s="432">
        <v>399700</v>
      </c>
      <c r="E6" s="432"/>
      <c r="F6" s="432"/>
      <c r="G6" s="614"/>
      <c r="H6" s="614"/>
      <c r="I6" s="614"/>
      <c r="J6" s="614"/>
      <c r="K6" s="614"/>
      <c r="L6" s="660">
        <f>SUM(D6:K6)</f>
        <v>399700</v>
      </c>
      <c r="M6" s="122"/>
      <c r="N6" s="122"/>
      <c r="O6" s="124"/>
      <c r="P6"/>
      <c r="Q6"/>
      <c r="R6"/>
      <c r="S6"/>
      <c r="T6"/>
    </row>
    <row r="7" spans="1:20" ht="15" customHeight="1">
      <c r="A7" s="613"/>
      <c r="B7" s="429" t="s">
        <v>495</v>
      </c>
      <c r="C7" s="432"/>
      <c r="D7" s="432">
        <f>'5.a.sz. melléklet'!D8</f>
        <v>399700</v>
      </c>
      <c r="E7" s="432"/>
      <c r="F7" s="432"/>
      <c r="G7" s="614"/>
      <c r="H7" s="614"/>
      <c r="I7" s="614"/>
      <c r="J7" s="614"/>
      <c r="K7" s="614"/>
      <c r="L7" s="660">
        <f>SUM(D7:K7)</f>
        <v>399700</v>
      </c>
      <c r="M7" s="122"/>
      <c r="N7" s="122"/>
      <c r="O7" s="124"/>
      <c r="P7"/>
      <c r="Q7"/>
      <c r="R7"/>
      <c r="S7"/>
      <c r="T7"/>
    </row>
    <row r="8" spans="1:20" ht="15" customHeight="1" thickBot="1">
      <c r="A8" s="684"/>
      <c r="B8" s="685"/>
      <c r="C8" s="686"/>
      <c r="D8" s="686"/>
      <c r="E8" s="686"/>
      <c r="F8" s="686"/>
      <c r="G8" s="686"/>
      <c r="H8" s="686"/>
      <c r="I8" s="686"/>
      <c r="J8" s="686"/>
      <c r="K8" s="686"/>
      <c r="L8" s="687"/>
      <c r="M8" s="122"/>
      <c r="N8" s="122"/>
      <c r="O8" s="124"/>
      <c r="P8"/>
      <c r="Q8"/>
      <c r="R8"/>
      <c r="S8"/>
      <c r="T8"/>
    </row>
    <row r="9" spans="1:20" ht="21" customHeight="1">
      <c r="A9" s="683" t="s">
        <v>333</v>
      </c>
      <c r="B9" s="646" t="s">
        <v>388</v>
      </c>
      <c r="C9" s="614"/>
      <c r="D9" s="614"/>
      <c r="E9" s="614"/>
      <c r="F9" s="614"/>
      <c r="G9" s="614"/>
      <c r="H9" s="614"/>
      <c r="I9" s="614"/>
      <c r="J9" s="614"/>
      <c r="K9" s="614"/>
      <c r="L9" s="660"/>
      <c r="M9" s="122"/>
      <c r="N9" s="122"/>
      <c r="O9" s="124"/>
      <c r="P9"/>
      <c r="Q9"/>
      <c r="R9"/>
      <c r="S9"/>
      <c r="T9"/>
    </row>
    <row r="10" spans="1:20" ht="16.5" customHeight="1">
      <c r="A10" s="613"/>
      <c r="B10" s="429" t="s">
        <v>494</v>
      </c>
      <c r="C10" s="432">
        <v>13100</v>
      </c>
      <c r="D10" s="432"/>
      <c r="E10" s="432"/>
      <c r="F10" s="432"/>
      <c r="G10" s="614">
        <v>18285</v>
      </c>
      <c r="H10" s="614"/>
      <c r="I10" s="614">
        <v>56000</v>
      </c>
      <c r="J10" s="614"/>
      <c r="K10" s="614"/>
      <c r="L10" s="660">
        <f>SUM(C10:K10)</f>
        <v>87385</v>
      </c>
      <c r="M10" s="122"/>
      <c r="N10" s="122"/>
      <c r="O10" s="124"/>
      <c r="P10"/>
      <c r="Q10"/>
      <c r="R10"/>
      <c r="S10"/>
      <c r="T10"/>
    </row>
    <row r="11" spans="1:20" ht="15.75" customHeight="1">
      <c r="A11" s="613"/>
      <c r="B11" s="429" t="s">
        <v>495</v>
      </c>
      <c r="C11" s="432">
        <v>13100</v>
      </c>
      <c r="D11" s="432"/>
      <c r="E11" s="432"/>
      <c r="F11" s="432"/>
      <c r="G11" s="614">
        <v>18285</v>
      </c>
      <c r="H11" s="614"/>
      <c r="I11" s="614">
        <f>'5.a.sz. melléklet'!I16</f>
        <v>65114</v>
      </c>
      <c r="J11" s="614"/>
      <c r="K11" s="614"/>
      <c r="L11" s="660">
        <f>SUM(C11:K11)</f>
        <v>96499</v>
      </c>
      <c r="M11" s="122"/>
      <c r="N11" s="122"/>
      <c r="O11" s="124"/>
      <c r="P11"/>
      <c r="Q11"/>
      <c r="R11"/>
      <c r="S11"/>
      <c r="T11"/>
    </row>
    <row r="12" spans="1:20" ht="14.25" customHeight="1" thickBot="1">
      <c r="A12" s="684"/>
      <c r="B12" s="685"/>
      <c r="C12" s="686"/>
      <c r="D12" s="686"/>
      <c r="E12" s="686"/>
      <c r="F12" s="686"/>
      <c r="G12" s="686"/>
      <c r="H12" s="686"/>
      <c r="I12" s="686"/>
      <c r="J12" s="686"/>
      <c r="K12" s="686"/>
      <c r="L12" s="687"/>
      <c r="M12" s="122"/>
      <c r="N12" s="122"/>
      <c r="O12" s="124"/>
      <c r="P12"/>
      <c r="Q12"/>
      <c r="R12"/>
      <c r="S12"/>
      <c r="T12"/>
    </row>
    <row r="13" spans="1:20" ht="24.75" customHeight="1">
      <c r="A13" s="683" t="s">
        <v>409</v>
      </c>
      <c r="B13" s="646" t="s">
        <v>410</v>
      </c>
      <c r="C13" s="614"/>
      <c r="D13" s="614"/>
      <c r="E13" s="614"/>
      <c r="F13" s="614"/>
      <c r="G13" s="614"/>
      <c r="H13" s="614"/>
      <c r="I13" s="614"/>
      <c r="J13" s="614"/>
      <c r="K13" s="614"/>
      <c r="L13" s="660"/>
      <c r="M13" s="122"/>
      <c r="N13" s="122"/>
      <c r="O13" s="124"/>
      <c r="P13"/>
      <c r="Q13"/>
      <c r="R13"/>
      <c r="S13"/>
      <c r="T13"/>
    </row>
    <row r="14" spans="1:20" ht="12" customHeight="1">
      <c r="A14" s="613"/>
      <c r="B14" s="429" t="s">
        <v>494</v>
      </c>
      <c r="C14" s="432"/>
      <c r="D14" s="432"/>
      <c r="E14" s="432">
        <v>146016</v>
      </c>
      <c r="F14" s="432"/>
      <c r="G14" s="614"/>
      <c r="H14" s="614"/>
      <c r="I14" s="614"/>
      <c r="J14" s="614"/>
      <c r="K14" s="614"/>
      <c r="L14" s="660">
        <f>SUM(C14:K14)</f>
        <v>146016</v>
      </c>
      <c r="M14" s="122"/>
      <c r="N14" s="122"/>
      <c r="O14" s="124"/>
      <c r="P14"/>
      <c r="Q14"/>
      <c r="R14"/>
      <c r="S14"/>
      <c r="T14"/>
    </row>
    <row r="15" spans="1:20" ht="15" customHeight="1">
      <c r="A15" s="613"/>
      <c r="B15" s="429" t="s">
        <v>495</v>
      </c>
      <c r="C15" s="432"/>
      <c r="D15" s="432"/>
      <c r="E15" s="432">
        <v>195729</v>
      </c>
      <c r="F15" s="432">
        <f>'5.a.sz. melléklet'!F20</f>
        <v>2714</v>
      </c>
      <c r="G15" s="614"/>
      <c r="H15" s="614"/>
      <c r="I15" s="614"/>
      <c r="J15" s="614"/>
      <c r="K15" s="614"/>
      <c r="L15" s="660">
        <f>SUM(C15:K15)</f>
        <v>198443</v>
      </c>
      <c r="M15" s="122"/>
      <c r="N15" s="122"/>
      <c r="O15" s="124"/>
      <c r="P15"/>
      <c r="Q15"/>
      <c r="R15"/>
      <c r="S15"/>
      <c r="T15"/>
    </row>
    <row r="16" spans="1:20" ht="15" customHeight="1" thickBot="1">
      <c r="A16" s="684"/>
      <c r="B16" s="685"/>
      <c r="C16" s="686"/>
      <c r="D16" s="686"/>
      <c r="E16" s="686"/>
      <c r="F16" s="686"/>
      <c r="G16" s="686"/>
      <c r="H16" s="686"/>
      <c r="I16" s="686"/>
      <c r="J16" s="686"/>
      <c r="K16" s="686"/>
      <c r="L16" s="687"/>
      <c r="M16" s="122"/>
      <c r="N16" s="122"/>
      <c r="O16" s="124"/>
      <c r="P16"/>
      <c r="Q16"/>
      <c r="R16"/>
      <c r="S16"/>
      <c r="T16"/>
    </row>
    <row r="17" spans="1:20" ht="13.5" customHeight="1">
      <c r="A17" s="688" t="s">
        <v>389</v>
      </c>
      <c r="B17" s="689" t="s">
        <v>390</v>
      </c>
      <c r="C17" s="614"/>
      <c r="D17" s="614"/>
      <c r="E17" s="614"/>
      <c r="F17" s="614"/>
      <c r="G17" s="614"/>
      <c r="H17" s="614"/>
      <c r="I17" s="614"/>
      <c r="J17" s="614"/>
      <c r="K17" s="614"/>
      <c r="L17" s="660">
        <f>SUM(C17:K17)</f>
        <v>0</v>
      </c>
      <c r="M17" s="122"/>
      <c r="N17" s="122"/>
      <c r="O17" s="124"/>
      <c r="P17"/>
      <c r="Q17"/>
      <c r="R17"/>
      <c r="S17"/>
      <c r="T17"/>
    </row>
    <row r="18" spans="1:20" ht="13.5" customHeight="1">
      <c r="A18" s="616"/>
      <c r="B18" s="429" t="s">
        <v>494</v>
      </c>
      <c r="C18" s="614"/>
      <c r="D18" s="614"/>
      <c r="E18" s="614"/>
      <c r="F18" s="614"/>
      <c r="G18" s="614"/>
      <c r="H18" s="614"/>
      <c r="I18" s="614"/>
      <c r="J18" s="614"/>
      <c r="K18" s="614"/>
      <c r="L18" s="660"/>
      <c r="M18" s="122"/>
      <c r="N18" s="122"/>
      <c r="O18" s="124"/>
      <c r="P18"/>
      <c r="Q18"/>
      <c r="R18"/>
      <c r="S18"/>
      <c r="T18"/>
    </row>
    <row r="19" spans="1:20" ht="13.5" customHeight="1">
      <c r="A19" s="616"/>
      <c r="B19" s="429" t="s">
        <v>495</v>
      </c>
      <c r="C19" s="614"/>
      <c r="D19" s="614"/>
      <c r="E19" s="614"/>
      <c r="F19" s="614"/>
      <c r="G19" s="614"/>
      <c r="H19" s="614"/>
      <c r="I19" s="614"/>
      <c r="J19" s="614"/>
      <c r="K19" s="614"/>
      <c r="L19" s="660"/>
      <c r="M19" s="122"/>
      <c r="N19" s="122"/>
      <c r="O19" s="124"/>
      <c r="P19"/>
      <c r="Q19"/>
      <c r="R19"/>
      <c r="S19"/>
      <c r="T19"/>
    </row>
    <row r="20" spans="1:20" ht="13.5" customHeight="1" thickBot="1">
      <c r="A20" s="690"/>
      <c r="B20" s="685"/>
      <c r="C20" s="686"/>
      <c r="D20" s="686"/>
      <c r="E20" s="686"/>
      <c r="F20" s="686"/>
      <c r="G20" s="686"/>
      <c r="H20" s="686"/>
      <c r="I20" s="686"/>
      <c r="J20" s="686"/>
      <c r="K20" s="686"/>
      <c r="L20" s="687"/>
      <c r="M20" s="122"/>
      <c r="N20" s="122"/>
      <c r="O20" s="124"/>
      <c r="P20"/>
      <c r="Q20"/>
      <c r="R20"/>
      <c r="S20"/>
      <c r="T20"/>
    </row>
    <row r="21" spans="1:20" ht="19.5" customHeight="1">
      <c r="A21" s="683" t="s">
        <v>349</v>
      </c>
      <c r="B21" s="646" t="s">
        <v>189</v>
      </c>
      <c r="C21" s="617"/>
      <c r="D21" s="618"/>
      <c r="E21" s="618"/>
      <c r="F21" s="618"/>
      <c r="G21" s="618"/>
      <c r="H21" s="618"/>
      <c r="I21" s="618"/>
      <c r="J21" s="618"/>
      <c r="K21" s="618"/>
      <c r="L21" s="660"/>
      <c r="M21" s="124"/>
      <c r="N21" s="124"/>
      <c r="O21" s="124"/>
      <c r="P21"/>
      <c r="Q21"/>
      <c r="R21"/>
      <c r="S21"/>
      <c r="T21"/>
    </row>
    <row r="22" spans="1:20" ht="14.25" customHeight="1">
      <c r="A22" s="613"/>
      <c r="B22" s="429" t="s">
        <v>494</v>
      </c>
      <c r="C22" s="617">
        <v>16811</v>
      </c>
      <c r="D22" s="618"/>
      <c r="E22" s="618"/>
      <c r="F22" s="618"/>
      <c r="G22" s="618"/>
      <c r="H22" s="618"/>
      <c r="I22" s="618"/>
      <c r="J22" s="618"/>
      <c r="K22" s="618"/>
      <c r="L22" s="660">
        <f>SUM(C22:K22)</f>
        <v>16811</v>
      </c>
      <c r="M22" s="124"/>
      <c r="N22" s="124"/>
      <c r="O22" s="124"/>
      <c r="P22"/>
      <c r="Q22"/>
      <c r="R22"/>
      <c r="S22"/>
      <c r="T22"/>
    </row>
    <row r="23" spans="1:20" ht="14.25" customHeight="1">
      <c r="A23" s="613"/>
      <c r="B23" s="429" t="s">
        <v>495</v>
      </c>
      <c r="C23" s="617">
        <v>16811</v>
      </c>
      <c r="D23" s="618"/>
      <c r="E23" s="618"/>
      <c r="F23" s="618"/>
      <c r="G23" s="618"/>
      <c r="H23" s="618"/>
      <c r="I23" s="618"/>
      <c r="J23" s="618"/>
      <c r="K23" s="618"/>
      <c r="L23" s="660">
        <f>SUM(C23:K23)</f>
        <v>16811</v>
      </c>
      <c r="M23" s="124"/>
      <c r="N23" s="124"/>
      <c r="O23" s="124"/>
      <c r="P23"/>
      <c r="Q23"/>
      <c r="R23"/>
      <c r="S23"/>
      <c r="T23"/>
    </row>
    <row r="24" spans="1:20" ht="13.5" customHeight="1" thickBot="1">
      <c r="A24" s="684"/>
      <c r="B24" s="685"/>
      <c r="C24" s="691"/>
      <c r="D24" s="692"/>
      <c r="E24" s="692"/>
      <c r="F24" s="692"/>
      <c r="G24" s="692"/>
      <c r="H24" s="692"/>
      <c r="I24" s="692"/>
      <c r="J24" s="692"/>
      <c r="K24" s="692"/>
      <c r="L24" s="687"/>
      <c r="M24" s="124"/>
      <c r="N24" s="124"/>
      <c r="O24" s="124"/>
      <c r="P24"/>
      <c r="Q24"/>
      <c r="R24"/>
      <c r="S24"/>
      <c r="T24"/>
    </row>
    <row r="25" spans="1:20" ht="19.5" customHeight="1">
      <c r="A25" s="683" t="s">
        <v>350</v>
      </c>
      <c r="B25" s="646" t="s">
        <v>387</v>
      </c>
      <c r="C25" s="617"/>
      <c r="D25" s="618"/>
      <c r="E25" s="618"/>
      <c r="F25" s="618"/>
      <c r="G25" s="618"/>
      <c r="H25" s="618"/>
      <c r="I25" s="618"/>
      <c r="J25" s="618"/>
      <c r="K25" s="618"/>
      <c r="L25" s="660"/>
      <c r="M25" s="124"/>
      <c r="N25" s="124"/>
      <c r="O25" s="124"/>
      <c r="P25"/>
      <c r="Q25"/>
      <c r="R25"/>
      <c r="S25"/>
      <c r="T25"/>
    </row>
    <row r="26" spans="1:20" ht="14.25" customHeight="1">
      <c r="A26" s="613"/>
      <c r="B26" s="429" t="s">
        <v>494</v>
      </c>
      <c r="C26" s="617"/>
      <c r="D26" s="618"/>
      <c r="E26" s="618"/>
      <c r="F26" s="618"/>
      <c r="G26" s="618"/>
      <c r="H26" s="618"/>
      <c r="I26" s="618"/>
      <c r="J26" s="618"/>
      <c r="K26" s="618"/>
      <c r="L26" s="660"/>
      <c r="M26" s="124"/>
      <c r="N26" s="124"/>
      <c r="O26" s="124"/>
      <c r="P26"/>
      <c r="Q26"/>
      <c r="R26"/>
      <c r="S26"/>
      <c r="T26"/>
    </row>
    <row r="27" spans="1:20" ht="13.5" customHeight="1">
      <c r="A27" s="613"/>
      <c r="B27" s="429" t="s">
        <v>495</v>
      </c>
      <c r="C27" s="617"/>
      <c r="D27" s="618"/>
      <c r="E27" s="618"/>
      <c r="F27" s="618"/>
      <c r="G27" s="618"/>
      <c r="H27" s="1276">
        <f>'5.a.sz. melléklet'!H40</f>
        <v>21920</v>
      </c>
      <c r="I27" s="618"/>
      <c r="J27" s="618"/>
      <c r="K27" s="618"/>
      <c r="L27" s="660">
        <f>SUM(C27:K27)</f>
        <v>21920</v>
      </c>
      <c r="M27" s="124"/>
      <c r="N27" s="124"/>
      <c r="O27" s="124"/>
      <c r="P27"/>
      <c r="Q27"/>
      <c r="R27"/>
      <c r="S27"/>
      <c r="T27"/>
    </row>
    <row r="28" spans="1:20" ht="12.75" customHeight="1" thickBot="1">
      <c r="A28" s="684"/>
      <c r="B28" s="685"/>
      <c r="C28" s="691"/>
      <c r="D28" s="692"/>
      <c r="E28" s="692"/>
      <c r="F28" s="692"/>
      <c r="G28" s="692"/>
      <c r="H28" s="692"/>
      <c r="I28" s="692"/>
      <c r="J28" s="692"/>
      <c r="K28" s="692"/>
      <c r="L28" s="687"/>
      <c r="M28" s="124"/>
      <c r="N28" s="124"/>
      <c r="O28" s="124"/>
      <c r="P28"/>
      <c r="Q28"/>
      <c r="R28"/>
      <c r="S28"/>
      <c r="T28"/>
    </row>
    <row r="29" spans="1:20" ht="15" customHeight="1">
      <c r="A29" s="683" t="s">
        <v>341</v>
      </c>
      <c r="B29" s="646" t="s">
        <v>407</v>
      </c>
      <c r="C29" s="614"/>
      <c r="D29" s="614"/>
      <c r="E29" s="614"/>
      <c r="F29" s="614"/>
      <c r="G29" s="614"/>
      <c r="H29" s="614"/>
      <c r="I29" s="614"/>
      <c r="J29" s="614"/>
      <c r="K29" s="614"/>
      <c r="L29" s="660"/>
      <c r="M29" s="122"/>
      <c r="N29" s="122"/>
      <c r="O29" s="124"/>
      <c r="P29"/>
      <c r="Q29"/>
      <c r="R29"/>
      <c r="S29"/>
      <c r="T29"/>
    </row>
    <row r="30" spans="1:20" ht="15" customHeight="1">
      <c r="A30" s="613"/>
      <c r="B30" s="429" t="s">
        <v>494</v>
      </c>
      <c r="C30" s="432"/>
      <c r="D30" s="432"/>
      <c r="E30" s="432"/>
      <c r="F30" s="432"/>
      <c r="G30" s="614"/>
      <c r="H30" s="614">
        <v>43582</v>
      </c>
      <c r="I30" s="614"/>
      <c r="J30" s="614"/>
      <c r="K30" s="614"/>
      <c r="L30" s="660">
        <f>SUM(C30:K30)</f>
        <v>43582</v>
      </c>
      <c r="M30" s="122"/>
      <c r="N30" s="122"/>
      <c r="O30" s="124"/>
      <c r="P30"/>
      <c r="Q30"/>
      <c r="R30"/>
      <c r="S30"/>
      <c r="T30"/>
    </row>
    <row r="31" spans="1:20" ht="15" customHeight="1">
      <c r="A31" s="613"/>
      <c r="B31" s="429" t="s">
        <v>495</v>
      </c>
      <c r="C31" s="432"/>
      <c r="D31" s="432"/>
      <c r="E31" s="432"/>
      <c r="F31" s="432"/>
      <c r="G31" s="614"/>
      <c r="H31" s="614">
        <f>'5.a.sz. melléklet'!H44</f>
        <v>0</v>
      </c>
      <c r="I31" s="614"/>
      <c r="J31" s="614"/>
      <c r="K31" s="614"/>
      <c r="L31" s="660">
        <f>SUM(C31:K31)</f>
        <v>0</v>
      </c>
      <c r="M31" s="122"/>
      <c r="N31" s="122"/>
      <c r="O31" s="124"/>
      <c r="P31"/>
      <c r="Q31"/>
      <c r="R31"/>
      <c r="S31"/>
      <c r="T31"/>
    </row>
    <row r="32" spans="1:20" ht="15" customHeight="1" thickBot="1">
      <c r="A32" s="684"/>
      <c r="B32" s="685"/>
      <c r="C32" s="686"/>
      <c r="D32" s="686"/>
      <c r="E32" s="686"/>
      <c r="F32" s="686"/>
      <c r="G32" s="686"/>
      <c r="H32" s="686"/>
      <c r="I32" s="686"/>
      <c r="J32" s="686"/>
      <c r="K32" s="686"/>
      <c r="L32" s="687"/>
      <c r="M32" s="122"/>
      <c r="N32" s="122"/>
      <c r="O32" s="124"/>
      <c r="P32"/>
      <c r="Q32"/>
      <c r="R32"/>
      <c r="S32"/>
      <c r="T32"/>
    </row>
    <row r="33" spans="1:20" ht="15.75" customHeight="1">
      <c r="A33" s="683" t="s">
        <v>352</v>
      </c>
      <c r="B33" s="646" t="s">
        <v>353</v>
      </c>
      <c r="C33" s="614"/>
      <c r="D33" s="614"/>
      <c r="E33" s="614"/>
      <c r="F33" s="614"/>
      <c r="G33" s="614"/>
      <c r="H33" s="614"/>
      <c r="I33" s="614"/>
      <c r="J33" s="614"/>
      <c r="K33" s="614"/>
      <c r="L33" s="660"/>
      <c r="M33" s="122"/>
      <c r="N33" s="122"/>
      <c r="O33" s="124"/>
      <c r="P33"/>
      <c r="Q33"/>
      <c r="R33"/>
      <c r="S33"/>
      <c r="T33"/>
    </row>
    <row r="34" spans="1:20" ht="15.75" customHeight="1">
      <c r="A34" s="613"/>
      <c r="B34" s="429" t="s">
        <v>494</v>
      </c>
      <c r="C34" s="432">
        <v>1270</v>
      </c>
      <c r="D34" s="432"/>
      <c r="E34" s="432"/>
      <c r="F34" s="432"/>
      <c r="G34" s="614"/>
      <c r="H34" s="614"/>
      <c r="I34" s="614"/>
      <c r="J34" s="614"/>
      <c r="K34" s="614"/>
      <c r="L34" s="660">
        <f>SUM(C34:K34)</f>
        <v>1270</v>
      </c>
      <c r="M34" s="122"/>
      <c r="N34" s="122"/>
      <c r="O34" s="124"/>
      <c r="P34"/>
      <c r="Q34"/>
      <c r="R34"/>
      <c r="S34"/>
      <c r="T34"/>
    </row>
    <row r="35" spans="1:20" ht="15.75" customHeight="1">
      <c r="A35" s="613"/>
      <c r="B35" s="429" t="s">
        <v>495</v>
      </c>
      <c r="C35" s="432">
        <v>1270</v>
      </c>
      <c r="D35" s="432"/>
      <c r="E35" s="432"/>
      <c r="F35" s="432"/>
      <c r="G35" s="614"/>
      <c r="H35" s="614"/>
      <c r="I35" s="614"/>
      <c r="J35" s="614"/>
      <c r="K35" s="614"/>
      <c r="L35" s="660">
        <f>SUM(C35:K35)</f>
        <v>1270</v>
      </c>
      <c r="M35" s="122"/>
      <c r="N35" s="122"/>
      <c r="O35" s="124"/>
      <c r="P35"/>
      <c r="Q35"/>
      <c r="R35"/>
      <c r="S35"/>
      <c r="T35"/>
    </row>
    <row r="36" spans="1:20" ht="15.75" customHeight="1" thickBot="1">
      <c r="A36" s="684"/>
      <c r="B36" s="685"/>
      <c r="C36" s="686"/>
      <c r="D36" s="686"/>
      <c r="E36" s="686"/>
      <c r="F36" s="686"/>
      <c r="G36" s="686"/>
      <c r="H36" s="686"/>
      <c r="I36" s="686"/>
      <c r="J36" s="686"/>
      <c r="K36" s="686"/>
      <c r="L36" s="687"/>
      <c r="M36" s="122"/>
      <c r="N36" s="122"/>
      <c r="O36" s="124"/>
      <c r="P36"/>
      <c r="Q36"/>
      <c r="R36"/>
      <c r="S36"/>
      <c r="T36"/>
    </row>
    <row r="37" spans="1:20" ht="15.75" customHeight="1">
      <c r="A37" s="683" t="s">
        <v>408</v>
      </c>
      <c r="B37" s="646" t="s">
        <v>125</v>
      </c>
      <c r="C37" s="614"/>
      <c r="D37" s="614"/>
      <c r="E37" s="614"/>
      <c r="F37" s="614"/>
      <c r="G37" s="614"/>
      <c r="H37" s="614"/>
      <c r="I37" s="614"/>
      <c r="J37" s="614"/>
      <c r="K37" s="614"/>
      <c r="L37" s="660"/>
      <c r="M37" s="122"/>
      <c r="N37" s="122"/>
      <c r="O37" s="124"/>
      <c r="P37"/>
      <c r="Q37"/>
      <c r="R37"/>
      <c r="S37"/>
      <c r="T37"/>
    </row>
    <row r="38" spans="1:20" ht="15.75" customHeight="1">
      <c r="A38" s="613"/>
      <c r="B38" s="429" t="s">
        <v>494</v>
      </c>
      <c r="C38" s="432">
        <v>1016</v>
      </c>
      <c r="D38" s="432"/>
      <c r="E38" s="432"/>
      <c r="F38" s="432"/>
      <c r="G38" s="614"/>
      <c r="H38" s="614"/>
      <c r="I38" s="614"/>
      <c r="J38" s="614"/>
      <c r="K38" s="614"/>
      <c r="L38" s="660">
        <f>SUM(C38:K38)</f>
        <v>1016</v>
      </c>
      <c r="M38" s="122"/>
      <c r="N38" s="122"/>
      <c r="O38" s="124"/>
      <c r="P38"/>
      <c r="Q38"/>
      <c r="R38"/>
      <c r="S38"/>
      <c r="T38"/>
    </row>
    <row r="39" spans="1:20" ht="15.75" customHeight="1">
      <c r="A39" s="613"/>
      <c r="B39" s="429" t="s">
        <v>495</v>
      </c>
      <c r="C39" s="432">
        <v>1016</v>
      </c>
      <c r="D39" s="432"/>
      <c r="E39" s="432"/>
      <c r="F39" s="432"/>
      <c r="G39" s="614"/>
      <c r="H39" s="614"/>
      <c r="I39" s="614"/>
      <c r="J39" s="614"/>
      <c r="K39" s="614"/>
      <c r="L39" s="660">
        <f>SUM(C39:K39)</f>
        <v>1016</v>
      </c>
      <c r="M39" s="122"/>
      <c r="N39" s="122"/>
      <c r="O39" s="124"/>
      <c r="P39"/>
      <c r="Q39"/>
      <c r="R39"/>
      <c r="S39"/>
      <c r="T39"/>
    </row>
    <row r="40" spans="1:20" ht="15.75" customHeight="1" thickBot="1">
      <c r="A40" s="684"/>
      <c r="B40" s="685"/>
      <c r="C40" s="686"/>
      <c r="D40" s="686"/>
      <c r="E40" s="686"/>
      <c r="F40" s="686"/>
      <c r="G40" s="686"/>
      <c r="H40" s="686"/>
      <c r="I40" s="686"/>
      <c r="J40" s="686"/>
      <c r="K40" s="686"/>
      <c r="L40" s="687"/>
      <c r="M40" s="122"/>
      <c r="N40" s="122"/>
      <c r="O40" s="124"/>
      <c r="P40"/>
      <c r="Q40"/>
      <c r="R40"/>
      <c r="S40"/>
      <c r="T40"/>
    </row>
    <row r="41" spans="1:20" ht="15.75" customHeight="1">
      <c r="A41" s="683" t="s">
        <v>358</v>
      </c>
      <c r="B41" s="646" t="s">
        <v>191</v>
      </c>
      <c r="C41" s="614"/>
      <c r="D41" s="614"/>
      <c r="E41" s="614"/>
      <c r="F41" s="614"/>
      <c r="G41" s="614"/>
      <c r="H41" s="614"/>
      <c r="I41" s="614"/>
      <c r="J41" s="614"/>
      <c r="K41" s="614"/>
      <c r="L41" s="660"/>
      <c r="M41" s="122"/>
      <c r="N41" s="122"/>
      <c r="O41" s="124"/>
      <c r="P41"/>
      <c r="Q41"/>
      <c r="R41"/>
      <c r="S41"/>
      <c r="T41"/>
    </row>
    <row r="42" spans="1:20" ht="15.75" customHeight="1">
      <c r="A42" s="613"/>
      <c r="B42" s="429" t="s">
        <v>494</v>
      </c>
      <c r="C42" s="432"/>
      <c r="D42" s="432"/>
      <c r="E42" s="432"/>
      <c r="F42" s="432">
        <v>8008</v>
      </c>
      <c r="G42" s="614"/>
      <c r="H42" s="614"/>
      <c r="I42" s="614"/>
      <c r="J42" s="614"/>
      <c r="K42" s="614"/>
      <c r="L42" s="660">
        <f>SUM(C42:K42)</f>
        <v>8008</v>
      </c>
      <c r="M42" s="122"/>
      <c r="N42" s="122"/>
      <c r="O42" s="124"/>
      <c r="P42"/>
      <c r="Q42"/>
      <c r="R42"/>
      <c r="S42"/>
      <c r="T42"/>
    </row>
    <row r="43" spans="1:20" ht="15.75" customHeight="1">
      <c r="A43" s="613"/>
      <c r="B43" s="429" t="s">
        <v>495</v>
      </c>
      <c r="C43" s="432"/>
      <c r="D43" s="432"/>
      <c r="E43" s="432"/>
      <c r="F43" s="432">
        <v>8008</v>
      </c>
      <c r="G43" s="614"/>
      <c r="H43" s="614"/>
      <c r="I43" s="614"/>
      <c r="J43" s="614"/>
      <c r="K43" s="614"/>
      <c r="L43" s="660">
        <f>SUM(C43:K43)</f>
        <v>8008</v>
      </c>
      <c r="M43" s="122"/>
      <c r="N43" s="122"/>
      <c r="O43" s="124"/>
      <c r="P43"/>
      <c r="Q43"/>
      <c r="R43"/>
      <c r="S43"/>
      <c r="T43"/>
    </row>
    <row r="44" spans="1:20" ht="15.75" customHeight="1" thickBot="1">
      <c r="A44" s="684"/>
      <c r="B44" s="685"/>
      <c r="C44" s="686"/>
      <c r="D44" s="686"/>
      <c r="E44" s="686"/>
      <c r="F44" s="686"/>
      <c r="G44" s="686"/>
      <c r="H44" s="686"/>
      <c r="I44" s="686"/>
      <c r="J44" s="686"/>
      <c r="K44" s="686"/>
      <c r="L44" s="687"/>
      <c r="M44" s="122"/>
      <c r="N44" s="122"/>
      <c r="O44" s="124"/>
      <c r="P44"/>
      <c r="Q44"/>
      <c r="R44"/>
      <c r="S44"/>
      <c r="T44"/>
    </row>
    <row r="45" spans="1:20" ht="15.75" customHeight="1">
      <c r="A45" s="683" t="s">
        <v>359</v>
      </c>
      <c r="B45" s="646" t="s">
        <v>425</v>
      </c>
      <c r="C45" s="614"/>
      <c r="D45" s="614"/>
      <c r="E45" s="614"/>
      <c r="F45" s="614"/>
      <c r="G45" s="614"/>
      <c r="H45" s="614"/>
      <c r="I45" s="614"/>
      <c r="J45" s="614"/>
      <c r="K45" s="614"/>
      <c r="L45" s="660"/>
      <c r="M45" s="122"/>
      <c r="N45" s="122"/>
      <c r="O45" s="124"/>
      <c r="P45"/>
      <c r="Q45"/>
      <c r="R45"/>
      <c r="S45"/>
      <c r="T45"/>
    </row>
    <row r="46" spans="1:20" ht="15.75" customHeight="1">
      <c r="A46" s="613"/>
      <c r="B46" s="429" t="s">
        <v>494</v>
      </c>
      <c r="C46" s="432"/>
      <c r="D46" s="432"/>
      <c r="E46" s="432"/>
      <c r="F46" s="432">
        <v>335</v>
      </c>
      <c r="G46" s="614"/>
      <c r="H46" s="614"/>
      <c r="I46" s="614"/>
      <c r="J46" s="614"/>
      <c r="K46" s="614"/>
      <c r="L46" s="660">
        <f>SUM(C46:K46)</f>
        <v>335</v>
      </c>
      <c r="M46" s="122"/>
      <c r="N46" s="122"/>
      <c r="O46" s="124"/>
      <c r="P46"/>
      <c r="Q46"/>
      <c r="R46"/>
      <c r="S46"/>
      <c r="T46"/>
    </row>
    <row r="47" spans="1:20" ht="15.75" customHeight="1">
      <c r="A47" s="613"/>
      <c r="B47" s="429" t="s">
        <v>495</v>
      </c>
      <c r="C47" s="432"/>
      <c r="D47" s="432"/>
      <c r="E47" s="432"/>
      <c r="F47" s="432">
        <v>335</v>
      </c>
      <c r="G47" s="614"/>
      <c r="H47" s="614"/>
      <c r="I47" s="614"/>
      <c r="J47" s="614"/>
      <c r="K47" s="614"/>
      <c r="L47" s="660">
        <f>SUM(C47:K47)</f>
        <v>335</v>
      </c>
      <c r="M47" s="122"/>
      <c r="N47" s="122"/>
      <c r="O47" s="124"/>
      <c r="P47"/>
      <c r="Q47"/>
      <c r="R47"/>
      <c r="S47"/>
      <c r="T47"/>
    </row>
    <row r="48" spans="1:20" ht="15.75" customHeight="1" thickBot="1">
      <c r="A48" s="684"/>
      <c r="B48" s="685"/>
      <c r="C48" s="686"/>
      <c r="D48" s="686"/>
      <c r="E48" s="686"/>
      <c r="F48" s="686"/>
      <c r="G48" s="686"/>
      <c r="H48" s="686"/>
      <c r="I48" s="686"/>
      <c r="J48" s="686"/>
      <c r="K48" s="686"/>
      <c r="L48" s="687"/>
      <c r="M48" s="122"/>
      <c r="N48" s="122"/>
      <c r="O48" s="124"/>
      <c r="P48"/>
      <c r="Q48"/>
      <c r="R48"/>
      <c r="S48"/>
      <c r="T48"/>
    </row>
    <row r="49" spans="1:20" ht="15" customHeight="1">
      <c r="A49" s="602" t="s">
        <v>331</v>
      </c>
      <c r="B49" s="603" t="s">
        <v>4</v>
      </c>
      <c r="C49" s="620"/>
      <c r="D49" s="614"/>
      <c r="E49" s="614"/>
      <c r="F49" s="614"/>
      <c r="G49" s="614"/>
      <c r="H49" s="614"/>
      <c r="I49" s="614"/>
      <c r="J49" s="614"/>
      <c r="K49" s="614"/>
      <c r="L49" s="660"/>
      <c r="M49" s="122"/>
      <c r="N49" s="122"/>
      <c r="O49" s="124"/>
      <c r="P49"/>
      <c r="Q49"/>
      <c r="R49"/>
      <c r="S49"/>
      <c r="T49"/>
    </row>
    <row r="50" spans="1:20" ht="15" customHeight="1">
      <c r="A50" s="602"/>
      <c r="B50" s="429" t="s">
        <v>494</v>
      </c>
      <c r="C50" s="620">
        <v>254</v>
      </c>
      <c r="D50" s="432"/>
      <c r="E50" s="432"/>
      <c r="F50" s="432"/>
      <c r="G50" s="432"/>
      <c r="H50" s="432"/>
      <c r="I50" s="432"/>
      <c r="J50" s="432"/>
      <c r="K50" s="432"/>
      <c r="L50" s="660">
        <f>SUM(C50:K50)</f>
        <v>254</v>
      </c>
      <c r="M50" s="122"/>
      <c r="N50" s="122"/>
      <c r="O50" s="124"/>
      <c r="P50"/>
      <c r="Q50"/>
      <c r="R50"/>
      <c r="S50"/>
      <c r="T50"/>
    </row>
    <row r="51" spans="1:20" ht="15" customHeight="1">
      <c r="A51" s="602"/>
      <c r="B51" s="429" t="s">
        <v>495</v>
      </c>
      <c r="C51" s="620">
        <v>254</v>
      </c>
      <c r="D51" s="432"/>
      <c r="E51" s="432"/>
      <c r="F51" s="432"/>
      <c r="G51" s="432"/>
      <c r="H51" s="432"/>
      <c r="I51" s="432"/>
      <c r="J51" s="432"/>
      <c r="K51" s="432"/>
      <c r="L51" s="660">
        <f>SUM(C51:K51)</f>
        <v>254</v>
      </c>
      <c r="M51" s="122"/>
      <c r="N51" s="122"/>
      <c r="O51" s="124"/>
      <c r="P51"/>
      <c r="Q51"/>
      <c r="R51"/>
      <c r="S51"/>
      <c r="T51"/>
    </row>
    <row r="52" spans="1:20" ht="15" customHeight="1" thickBot="1">
      <c r="A52" s="621"/>
      <c r="B52" s="685"/>
      <c r="C52" s="693"/>
      <c r="D52" s="686"/>
      <c r="E52" s="686"/>
      <c r="F52" s="686"/>
      <c r="G52" s="686"/>
      <c r="H52" s="686"/>
      <c r="I52" s="686"/>
      <c r="J52" s="686"/>
      <c r="K52" s="686"/>
      <c r="L52" s="687"/>
      <c r="M52" s="122"/>
      <c r="N52" s="122"/>
      <c r="O52" s="124"/>
      <c r="P52"/>
      <c r="Q52"/>
      <c r="R52"/>
      <c r="S52"/>
      <c r="T52"/>
    </row>
    <row r="53" spans="1:20" ht="15" customHeight="1">
      <c r="A53" s="602" t="s">
        <v>332</v>
      </c>
      <c r="B53" s="603" t="s">
        <v>111</v>
      </c>
      <c r="C53" s="620"/>
      <c r="D53" s="614"/>
      <c r="E53" s="614"/>
      <c r="F53" s="614"/>
      <c r="G53" s="614"/>
      <c r="H53" s="614"/>
      <c r="I53" s="614"/>
      <c r="J53" s="614"/>
      <c r="K53" s="614"/>
      <c r="L53" s="660"/>
      <c r="M53" s="122"/>
      <c r="N53" s="122"/>
      <c r="O53" s="124"/>
      <c r="P53"/>
      <c r="Q53"/>
      <c r="R53"/>
      <c r="S53"/>
      <c r="T53"/>
    </row>
    <row r="54" spans="1:20" ht="15" customHeight="1">
      <c r="A54" s="602"/>
      <c r="B54" s="429" t="s">
        <v>494</v>
      </c>
      <c r="C54" s="620">
        <v>6500</v>
      </c>
      <c r="D54" s="432"/>
      <c r="E54" s="432"/>
      <c r="F54" s="432"/>
      <c r="G54" s="614"/>
      <c r="H54" s="614"/>
      <c r="I54" s="614"/>
      <c r="J54" s="614"/>
      <c r="K54" s="614"/>
      <c r="L54" s="660">
        <f>SUM(C54:K54)</f>
        <v>6500</v>
      </c>
      <c r="M54" s="122"/>
      <c r="N54" s="122"/>
      <c r="O54" s="124"/>
      <c r="P54"/>
      <c r="Q54"/>
      <c r="R54"/>
      <c r="S54"/>
      <c r="T54"/>
    </row>
    <row r="55" spans="1:20" ht="15" customHeight="1">
      <c r="A55" s="602"/>
      <c r="B55" s="429" t="s">
        <v>495</v>
      </c>
      <c r="C55" s="620">
        <v>6500</v>
      </c>
      <c r="D55" s="432"/>
      <c r="E55" s="432"/>
      <c r="F55" s="432"/>
      <c r="G55" s="614"/>
      <c r="H55" s="614"/>
      <c r="I55" s="614"/>
      <c r="J55" s="614"/>
      <c r="K55" s="614"/>
      <c r="L55" s="660">
        <f>SUM(C55:K55)</f>
        <v>6500</v>
      </c>
      <c r="M55" s="122"/>
      <c r="N55" s="122"/>
      <c r="O55" s="124"/>
      <c r="P55"/>
      <c r="Q55"/>
      <c r="R55"/>
      <c r="S55"/>
      <c r="T55"/>
    </row>
    <row r="56" spans="1:20" ht="15" customHeight="1" thickBot="1">
      <c r="A56" s="621"/>
      <c r="B56" s="685"/>
      <c r="C56" s="693"/>
      <c r="D56" s="686"/>
      <c r="E56" s="686"/>
      <c r="F56" s="686"/>
      <c r="G56" s="686"/>
      <c r="H56" s="686"/>
      <c r="I56" s="686"/>
      <c r="J56" s="686"/>
      <c r="K56" s="686"/>
      <c r="L56" s="687"/>
      <c r="M56" s="122"/>
      <c r="N56" s="122"/>
      <c r="O56" s="124"/>
      <c r="P56"/>
      <c r="Q56"/>
      <c r="R56"/>
      <c r="S56"/>
      <c r="T56"/>
    </row>
    <row r="57" spans="1:20" ht="15" customHeight="1">
      <c r="A57" s="683" t="s">
        <v>379</v>
      </c>
      <c r="B57" s="646" t="s">
        <v>124</v>
      </c>
      <c r="C57" s="614"/>
      <c r="D57" s="614"/>
      <c r="E57" s="614"/>
      <c r="F57" s="614"/>
      <c r="G57" s="614"/>
      <c r="H57" s="614"/>
      <c r="I57" s="614"/>
      <c r="J57" s="614"/>
      <c r="K57" s="614"/>
      <c r="L57" s="660"/>
      <c r="M57" s="122"/>
      <c r="N57" s="122"/>
      <c r="O57" s="124"/>
      <c r="P57"/>
      <c r="Q57"/>
      <c r="R57"/>
      <c r="S57"/>
      <c r="T57"/>
    </row>
    <row r="58" spans="1:20" ht="15" customHeight="1">
      <c r="A58" s="613"/>
      <c r="B58" s="429" t="s">
        <v>494</v>
      </c>
      <c r="C58" s="432"/>
      <c r="D58" s="432"/>
      <c r="E58" s="432"/>
      <c r="F58" s="432"/>
      <c r="G58" s="614"/>
      <c r="H58" s="614"/>
      <c r="I58" s="614"/>
      <c r="J58" s="614">
        <v>90000</v>
      </c>
      <c r="K58" s="614"/>
      <c r="L58" s="660">
        <f>SUM(C58:K58)</f>
        <v>90000</v>
      </c>
      <c r="M58" s="122"/>
      <c r="N58" s="122"/>
      <c r="O58" s="124"/>
      <c r="P58"/>
      <c r="Q58"/>
      <c r="R58"/>
      <c r="S58"/>
      <c r="T58"/>
    </row>
    <row r="59" spans="1:20" ht="15" customHeight="1">
      <c r="A59" s="613"/>
      <c r="B59" s="429" t="s">
        <v>495</v>
      </c>
      <c r="C59" s="432"/>
      <c r="D59" s="432"/>
      <c r="E59" s="432"/>
      <c r="F59" s="432"/>
      <c r="G59" s="614"/>
      <c r="H59" s="614"/>
      <c r="I59" s="614"/>
      <c r="J59" s="614">
        <v>90000</v>
      </c>
      <c r="K59" s="614"/>
      <c r="L59" s="660">
        <f>SUM(C59:K59)</f>
        <v>90000</v>
      </c>
      <c r="M59" s="122"/>
      <c r="N59" s="122"/>
      <c r="O59" s="124"/>
      <c r="P59"/>
      <c r="Q59"/>
      <c r="R59"/>
      <c r="S59"/>
      <c r="T59"/>
    </row>
    <row r="60" spans="1:20" ht="15" customHeight="1" thickBot="1">
      <c r="A60" s="684"/>
      <c r="B60" s="685"/>
      <c r="C60" s="686"/>
      <c r="D60" s="686"/>
      <c r="E60" s="686"/>
      <c r="F60" s="686"/>
      <c r="G60" s="686"/>
      <c r="H60" s="686"/>
      <c r="I60" s="686"/>
      <c r="J60" s="686"/>
      <c r="K60" s="686"/>
      <c r="L60" s="687"/>
      <c r="M60" s="122"/>
      <c r="N60" s="122"/>
      <c r="O60" s="124"/>
      <c r="P60"/>
      <c r="Q60"/>
      <c r="R60"/>
      <c r="S60"/>
      <c r="T60"/>
    </row>
    <row r="61" spans="1:20" ht="15" customHeight="1">
      <c r="A61" s="602" t="s">
        <v>329</v>
      </c>
      <c r="B61" s="603" t="s">
        <v>110</v>
      </c>
      <c r="C61" s="620"/>
      <c r="D61" s="614"/>
      <c r="E61" s="614"/>
      <c r="F61" s="614"/>
      <c r="G61" s="614"/>
      <c r="H61" s="614"/>
      <c r="I61" s="614"/>
      <c r="J61" s="614"/>
      <c r="K61" s="614"/>
      <c r="L61" s="660"/>
      <c r="M61" s="122"/>
      <c r="N61" s="122"/>
      <c r="O61" s="124"/>
      <c r="P61"/>
      <c r="Q61"/>
      <c r="R61"/>
      <c r="S61"/>
      <c r="T61"/>
    </row>
    <row r="62" spans="1:20" ht="15" customHeight="1">
      <c r="A62" s="498"/>
      <c r="B62" s="429" t="s">
        <v>494</v>
      </c>
      <c r="C62" s="619">
        <v>12912</v>
      </c>
      <c r="D62" s="432"/>
      <c r="E62" s="432"/>
      <c r="F62" s="432"/>
      <c r="G62" s="614"/>
      <c r="H62" s="614"/>
      <c r="I62" s="614"/>
      <c r="J62" s="614"/>
      <c r="K62" s="614"/>
      <c r="L62" s="660">
        <f>SUM(C62:K62)</f>
        <v>12912</v>
      </c>
      <c r="M62" s="122"/>
      <c r="N62" s="122"/>
      <c r="O62" s="124"/>
      <c r="P62"/>
      <c r="Q62"/>
      <c r="R62"/>
      <c r="S62"/>
      <c r="T62"/>
    </row>
    <row r="63" spans="1:20" ht="15" customHeight="1">
      <c r="A63" s="498"/>
      <c r="B63" s="429" t="s">
        <v>495</v>
      </c>
      <c r="C63" s="619">
        <v>12912</v>
      </c>
      <c r="D63" s="432"/>
      <c r="E63" s="432"/>
      <c r="F63" s="432"/>
      <c r="G63" s="614"/>
      <c r="H63" s="614"/>
      <c r="I63" s="614"/>
      <c r="J63" s="614"/>
      <c r="K63" s="614"/>
      <c r="L63" s="660">
        <f>SUM(C63:K63)</f>
        <v>12912</v>
      </c>
      <c r="M63" s="122"/>
      <c r="N63" s="122"/>
      <c r="O63" s="124"/>
      <c r="P63"/>
      <c r="Q63"/>
      <c r="R63"/>
      <c r="S63"/>
      <c r="T63"/>
    </row>
    <row r="64" spans="1:20" ht="15" customHeight="1" thickBot="1">
      <c r="A64" s="621"/>
      <c r="B64" s="685"/>
      <c r="C64" s="693"/>
      <c r="D64" s="686"/>
      <c r="E64" s="686"/>
      <c r="F64" s="686"/>
      <c r="G64" s="686"/>
      <c r="H64" s="686"/>
      <c r="I64" s="686"/>
      <c r="J64" s="686"/>
      <c r="K64" s="686"/>
      <c r="L64" s="687"/>
      <c r="M64" s="122"/>
      <c r="N64" s="122"/>
      <c r="O64" s="124"/>
      <c r="P64"/>
      <c r="Q64"/>
      <c r="R64"/>
      <c r="S64"/>
      <c r="T64"/>
    </row>
    <row r="65" spans="1:20" ht="15" customHeight="1">
      <c r="A65" s="683" t="s">
        <v>364</v>
      </c>
      <c r="B65" s="646" t="s">
        <v>231</v>
      </c>
      <c r="C65" s="614"/>
      <c r="D65" s="614"/>
      <c r="E65" s="614"/>
      <c r="F65" s="614"/>
      <c r="G65" s="614"/>
      <c r="H65" s="614"/>
      <c r="I65" s="614"/>
      <c r="J65" s="614"/>
      <c r="K65" s="614"/>
      <c r="L65" s="660"/>
      <c r="M65" s="122"/>
      <c r="N65" s="122"/>
      <c r="O65" s="124"/>
      <c r="P65"/>
      <c r="Q65"/>
      <c r="R65"/>
      <c r="S65"/>
      <c r="T65"/>
    </row>
    <row r="66" spans="1:20" ht="15" customHeight="1">
      <c r="A66" s="613"/>
      <c r="B66" s="429" t="s">
        <v>494</v>
      </c>
      <c r="C66" s="432">
        <v>11735</v>
      </c>
      <c r="D66" s="432"/>
      <c r="E66" s="432"/>
      <c r="F66" s="432"/>
      <c r="G66" s="614"/>
      <c r="H66" s="614"/>
      <c r="I66" s="614"/>
      <c r="J66" s="614"/>
      <c r="K66" s="614"/>
      <c r="L66" s="660">
        <f>SUM(C66:K66)</f>
        <v>11735</v>
      </c>
      <c r="M66" s="122"/>
      <c r="N66" s="122"/>
      <c r="O66" s="124"/>
      <c r="P66"/>
      <c r="Q66"/>
      <c r="R66"/>
      <c r="S66"/>
      <c r="T66"/>
    </row>
    <row r="67" spans="1:20" ht="15" customHeight="1">
      <c r="A67" s="613"/>
      <c r="B67" s="429" t="s">
        <v>495</v>
      </c>
      <c r="C67" s="432">
        <v>11735</v>
      </c>
      <c r="D67" s="432"/>
      <c r="E67" s="432"/>
      <c r="F67" s="432"/>
      <c r="G67" s="614"/>
      <c r="H67" s="614"/>
      <c r="I67" s="614"/>
      <c r="J67" s="614"/>
      <c r="K67" s="614"/>
      <c r="L67" s="660">
        <f>SUM(C67:K67)</f>
        <v>11735</v>
      </c>
      <c r="M67" s="122"/>
      <c r="N67" s="122"/>
      <c r="O67" s="124"/>
      <c r="P67"/>
      <c r="Q67"/>
      <c r="R67"/>
      <c r="S67"/>
      <c r="T67"/>
    </row>
    <row r="68" spans="1:20" ht="15" customHeight="1" thickBot="1">
      <c r="A68" s="684"/>
      <c r="B68" s="685"/>
      <c r="C68" s="686"/>
      <c r="D68" s="686"/>
      <c r="E68" s="686"/>
      <c r="F68" s="686"/>
      <c r="G68" s="686"/>
      <c r="H68" s="686"/>
      <c r="I68" s="686"/>
      <c r="J68" s="686"/>
      <c r="K68" s="686"/>
      <c r="L68" s="687"/>
      <c r="M68" s="122"/>
      <c r="N68" s="122"/>
      <c r="O68" s="124"/>
      <c r="P68"/>
      <c r="Q68"/>
      <c r="R68"/>
      <c r="S68"/>
      <c r="T68"/>
    </row>
    <row r="69" spans="1:20" ht="15" customHeight="1">
      <c r="A69" s="683" t="s">
        <v>365</v>
      </c>
      <c r="B69" s="646" t="s">
        <v>129</v>
      </c>
      <c r="C69" s="614"/>
      <c r="D69" s="614"/>
      <c r="E69" s="614"/>
      <c r="F69" s="614"/>
      <c r="G69" s="614"/>
      <c r="H69" s="614"/>
      <c r="I69" s="614"/>
      <c r="J69" s="614"/>
      <c r="K69" s="614"/>
      <c r="L69" s="660"/>
      <c r="M69" s="122"/>
      <c r="N69" s="122"/>
      <c r="O69" s="124"/>
      <c r="P69"/>
      <c r="Q69"/>
      <c r="R69"/>
      <c r="S69"/>
      <c r="T69"/>
    </row>
    <row r="70" spans="1:20" ht="15" customHeight="1">
      <c r="A70" s="695"/>
      <c r="B70" s="429" t="s">
        <v>494</v>
      </c>
      <c r="C70" s="432">
        <v>762</v>
      </c>
      <c r="D70" s="432"/>
      <c r="E70" s="432"/>
      <c r="F70" s="432"/>
      <c r="G70" s="432"/>
      <c r="H70" s="432"/>
      <c r="I70" s="432"/>
      <c r="J70" s="432"/>
      <c r="K70" s="432"/>
      <c r="L70" s="662">
        <f>SUM(C70:K70)</f>
        <v>762</v>
      </c>
      <c r="M70" s="122"/>
      <c r="N70" s="122"/>
      <c r="O70" s="124"/>
      <c r="P70"/>
      <c r="Q70"/>
      <c r="R70"/>
      <c r="S70"/>
      <c r="T70"/>
    </row>
    <row r="71" spans="1:20" ht="15" customHeight="1">
      <c r="A71" s="695"/>
      <c r="B71" s="429" t="s">
        <v>495</v>
      </c>
      <c r="C71" s="432">
        <v>762</v>
      </c>
      <c r="D71" s="432"/>
      <c r="E71" s="432"/>
      <c r="F71" s="432"/>
      <c r="G71" s="432"/>
      <c r="H71" s="432"/>
      <c r="I71" s="432"/>
      <c r="J71" s="432"/>
      <c r="K71" s="432"/>
      <c r="L71" s="662">
        <f>SUM(C71:K71)</f>
        <v>762</v>
      </c>
      <c r="M71" s="122"/>
      <c r="N71" s="122"/>
      <c r="O71" s="124"/>
      <c r="P71"/>
      <c r="Q71"/>
      <c r="R71"/>
      <c r="S71"/>
      <c r="T71"/>
    </row>
    <row r="72" spans="1:20" ht="15" customHeight="1" thickBot="1">
      <c r="A72" s="696"/>
      <c r="B72" s="685"/>
      <c r="C72" s="686"/>
      <c r="D72" s="686"/>
      <c r="E72" s="686"/>
      <c r="F72" s="686"/>
      <c r="G72" s="686"/>
      <c r="H72" s="686"/>
      <c r="I72" s="686"/>
      <c r="J72" s="686"/>
      <c r="K72" s="686"/>
      <c r="L72" s="687"/>
      <c r="M72" s="122"/>
      <c r="N72" s="122"/>
      <c r="O72" s="124"/>
      <c r="P72"/>
      <c r="Q72"/>
      <c r="R72"/>
      <c r="S72"/>
      <c r="T72"/>
    </row>
    <row r="73" spans="1:20" ht="8.25" customHeight="1" thickBot="1">
      <c r="A73" s="694"/>
      <c r="B73" s="622"/>
      <c r="C73" s="534"/>
      <c r="D73" s="534"/>
      <c r="E73" s="534"/>
      <c r="F73" s="534"/>
      <c r="G73" s="623"/>
      <c r="H73" s="623"/>
      <c r="I73" s="623"/>
      <c r="J73" s="623"/>
      <c r="K73" s="623"/>
      <c r="L73" s="615"/>
      <c r="M73" s="122"/>
      <c r="N73" s="122"/>
      <c r="O73" s="124"/>
      <c r="P73"/>
      <c r="Q73"/>
      <c r="R73"/>
      <c r="S73"/>
      <c r="T73"/>
    </row>
    <row r="74" spans="1:20" s="185" customFormat="1" ht="26.25" thickBot="1">
      <c r="A74" s="744"/>
      <c r="B74" s="745" t="s">
        <v>483</v>
      </c>
      <c r="C74" s="746"/>
      <c r="D74" s="746"/>
      <c r="E74" s="746"/>
      <c r="F74" s="746"/>
      <c r="G74" s="746"/>
      <c r="H74" s="746"/>
      <c r="I74" s="746"/>
      <c r="J74" s="746"/>
      <c r="K74" s="746"/>
      <c r="L74" s="747"/>
      <c r="M74" s="122" t="s">
        <v>496</v>
      </c>
      <c r="N74" s="624"/>
      <c r="O74" s="122"/>
    </row>
    <row r="75" spans="1:20" s="185" customFormat="1" ht="13.5" thickBot="1">
      <c r="A75" s="748"/>
      <c r="B75" s="749" t="s">
        <v>494</v>
      </c>
      <c r="C75" s="750">
        <f>C6+C10+C14+C18+C22+C26+C30+C34+C38+C42+C46+C50+C54+C58+C62+C66+C70</f>
        <v>64360</v>
      </c>
      <c r="D75" s="750">
        <f>D6+D10+D14+D18+D22+D26+D30+D34+D38+D42+D46+D50+D54+D58+D62+D66+D70</f>
        <v>399700</v>
      </c>
      <c r="E75" s="750">
        <f t="shared" ref="E75:L75" si="0">E6+E10+E14+E18+E22+E26+E30+E34+E38+E42+E46+E50+E54+E58+E62+E66+E70</f>
        <v>146016</v>
      </c>
      <c r="F75" s="750">
        <f t="shared" si="0"/>
        <v>8343</v>
      </c>
      <c r="G75" s="750">
        <f t="shared" si="0"/>
        <v>18285</v>
      </c>
      <c r="H75" s="750">
        <f t="shared" si="0"/>
        <v>43582</v>
      </c>
      <c r="I75" s="750">
        <f t="shared" si="0"/>
        <v>56000</v>
      </c>
      <c r="J75" s="750">
        <f t="shared" si="0"/>
        <v>90000</v>
      </c>
      <c r="K75" s="750">
        <f t="shared" si="0"/>
        <v>0</v>
      </c>
      <c r="L75" s="750">
        <f t="shared" si="0"/>
        <v>826286</v>
      </c>
      <c r="M75" s="540">
        <f>SUM(C75:K75)</f>
        <v>826286</v>
      </c>
      <c r="N75" s="624"/>
      <c r="O75" s="122"/>
    </row>
    <row r="76" spans="1:20" s="185" customFormat="1" ht="13.5" thickBot="1">
      <c r="A76" s="748"/>
      <c r="B76" s="749" t="s">
        <v>495</v>
      </c>
      <c r="C76" s="750">
        <f>C7+C11+C15+C19+C23+C27+C31+C35+C39+C43+C47+C51+C55+C59+C63+C67+C71</f>
        <v>64360</v>
      </c>
      <c r="D76" s="750">
        <f>D7+D11+D15+D19+D23+D27+D31+D35+D39+D43+D47+D51+D55+D59+D63+D67+D71</f>
        <v>399700</v>
      </c>
      <c r="E76" s="750">
        <f t="shared" ref="E76:L76" si="1">E7+E11+E15+E19+E23+E27+E31+E35+E39+E43+E47+E51+E55+E59+E63+E67+E71</f>
        <v>195729</v>
      </c>
      <c r="F76" s="750">
        <f t="shared" si="1"/>
        <v>11057</v>
      </c>
      <c r="G76" s="750">
        <f t="shared" si="1"/>
        <v>18285</v>
      </c>
      <c r="H76" s="750">
        <f t="shared" si="1"/>
        <v>21920</v>
      </c>
      <c r="I76" s="750">
        <f t="shared" si="1"/>
        <v>65114</v>
      </c>
      <c r="J76" s="750">
        <f t="shared" si="1"/>
        <v>90000</v>
      </c>
      <c r="K76" s="750">
        <f t="shared" si="1"/>
        <v>0</v>
      </c>
      <c r="L76" s="750">
        <f t="shared" si="1"/>
        <v>866165</v>
      </c>
      <c r="M76" s="540">
        <f>SUM(C76:K76)</f>
        <v>866165</v>
      </c>
      <c r="N76" s="624"/>
      <c r="O76" s="122"/>
    </row>
    <row r="77" spans="1:20" s="185" customFormat="1" ht="13.5" thickBot="1">
      <c r="A77" s="748"/>
      <c r="B77" s="749"/>
      <c r="C77" s="750"/>
      <c r="D77" s="750"/>
      <c r="E77" s="750"/>
      <c r="F77" s="750"/>
      <c r="G77" s="750"/>
      <c r="H77" s="750"/>
      <c r="I77" s="750"/>
      <c r="J77" s="750"/>
      <c r="K77" s="750"/>
      <c r="L77" s="750"/>
      <c r="M77" s="540"/>
      <c r="N77" s="624"/>
      <c r="O77" s="122"/>
    </row>
    <row r="78" spans="1:20" s="185" customFormat="1" ht="13.5" thickBot="1">
      <c r="A78" s="754"/>
      <c r="B78" s="751"/>
      <c r="C78" s="752"/>
      <c r="D78" s="752"/>
      <c r="E78" s="752"/>
      <c r="F78" s="752"/>
      <c r="G78" s="752"/>
      <c r="H78" s="752"/>
      <c r="I78" s="752"/>
      <c r="J78" s="752"/>
      <c r="K78" s="752"/>
      <c r="L78" s="753"/>
      <c r="M78" s="540"/>
      <c r="N78" s="624"/>
      <c r="O78" s="122"/>
    </row>
    <row r="79" spans="1:20" s="185" customFormat="1" ht="16.5" customHeight="1">
      <c r="A79" s="1337" t="s">
        <v>479</v>
      </c>
      <c r="B79" s="1338"/>
      <c r="C79" s="625"/>
      <c r="D79" s="625"/>
      <c r="E79" s="625"/>
      <c r="F79" s="625"/>
      <c r="G79" s="625"/>
      <c r="H79" s="625"/>
      <c r="I79" s="625"/>
      <c r="J79" s="625"/>
      <c r="K79" s="625"/>
      <c r="L79" s="626"/>
      <c r="M79" s="122"/>
      <c r="N79" s="624"/>
      <c r="O79" s="122"/>
    </row>
    <row r="80" spans="1:20" ht="13.5" thickBot="1">
      <c r="A80" s="621" t="s">
        <v>320</v>
      </c>
      <c r="B80" s="703" t="s">
        <v>3</v>
      </c>
      <c r="C80" s="693"/>
      <c r="D80" s="693"/>
      <c r="E80" s="693"/>
      <c r="F80" s="693"/>
      <c r="G80" s="704"/>
      <c r="H80" s="705"/>
      <c r="I80" s="705"/>
      <c r="J80" s="705"/>
      <c r="K80" s="705"/>
      <c r="L80" s="706"/>
      <c r="M80" s="122"/>
      <c r="N80" s="122"/>
      <c r="O80" s="122"/>
      <c r="P80" s="4"/>
      <c r="Q80" s="4"/>
      <c r="R80" s="4"/>
      <c r="S80"/>
      <c r="T80"/>
    </row>
    <row r="81" spans="1:20">
      <c r="A81" s="532"/>
      <c r="B81" s="646" t="s">
        <v>494</v>
      </c>
      <c r="C81" s="620">
        <v>23330</v>
      </c>
      <c r="D81" s="620">
        <v>550</v>
      </c>
      <c r="E81" s="620"/>
      <c r="F81" s="620"/>
      <c r="G81" s="700"/>
      <c r="H81" s="701"/>
      <c r="I81" s="701"/>
      <c r="J81" s="701"/>
      <c r="K81" s="701"/>
      <c r="L81" s="702">
        <f>SUM(C81:K81)</f>
        <v>23880</v>
      </c>
      <c r="M81" s="122"/>
      <c r="N81" s="122"/>
      <c r="O81" s="122"/>
      <c r="P81" s="4"/>
      <c r="Q81" s="4"/>
      <c r="R81" s="4"/>
      <c r="S81"/>
      <c r="T81"/>
    </row>
    <row r="82" spans="1:20">
      <c r="A82" s="532"/>
      <c r="B82" s="429" t="s">
        <v>495</v>
      </c>
      <c r="C82" s="619">
        <v>23330</v>
      </c>
      <c r="D82" s="619">
        <v>550</v>
      </c>
      <c r="E82" s="619"/>
      <c r="F82" s="619"/>
      <c r="G82" s="699"/>
      <c r="H82" s="601">
        <f>'5.a.sz. melléklet'!H12</f>
        <v>21662</v>
      </c>
      <c r="I82" s="601"/>
      <c r="J82" s="601"/>
      <c r="K82" s="601"/>
      <c r="L82" s="702">
        <f>SUM(C82:K82)</f>
        <v>45542</v>
      </c>
      <c r="M82" s="122"/>
      <c r="N82" s="122"/>
      <c r="O82" s="122"/>
      <c r="P82" s="4"/>
      <c r="Q82" s="4"/>
      <c r="R82" s="4"/>
      <c r="S82"/>
      <c r="T82"/>
    </row>
    <row r="83" spans="1:20" ht="13.5" thickBot="1">
      <c r="A83" s="532"/>
      <c r="B83" s="698"/>
      <c r="C83" s="629"/>
      <c r="D83" s="629"/>
      <c r="E83" s="629"/>
      <c r="F83" s="629"/>
      <c r="G83" s="697"/>
      <c r="H83" s="622"/>
      <c r="I83" s="622"/>
      <c r="J83" s="622"/>
      <c r="K83" s="622"/>
      <c r="L83" s="702"/>
      <c r="M83" s="122"/>
      <c r="N83" s="122"/>
      <c r="O83" s="122"/>
      <c r="P83" s="4"/>
      <c r="Q83" s="4"/>
      <c r="R83" s="4"/>
      <c r="S83"/>
      <c r="T83"/>
    </row>
    <row r="84" spans="1:20" s="185" customFormat="1" ht="40.5" customHeight="1" thickBot="1">
      <c r="A84" s="744"/>
      <c r="B84" s="745" t="s">
        <v>484</v>
      </c>
      <c r="C84" s="746"/>
      <c r="D84" s="746"/>
      <c r="E84" s="746"/>
      <c r="F84" s="746"/>
      <c r="G84" s="746"/>
      <c r="H84" s="746"/>
      <c r="I84" s="746"/>
      <c r="J84" s="746"/>
      <c r="K84" s="746"/>
      <c r="L84" s="747"/>
      <c r="M84" s="122"/>
      <c r="N84" s="624"/>
      <c r="O84" s="122"/>
    </row>
    <row r="85" spans="1:20" s="185" customFormat="1" ht="12" customHeight="1">
      <c r="A85" s="755"/>
      <c r="B85" s="756" t="s">
        <v>494</v>
      </c>
      <c r="C85" s="757">
        <f>C81</f>
        <v>23330</v>
      </c>
      <c r="D85" s="758">
        <f>D81</f>
        <v>550</v>
      </c>
      <c r="E85" s="759"/>
      <c r="F85" s="759"/>
      <c r="G85" s="759"/>
      <c r="H85" s="759"/>
      <c r="I85" s="759"/>
      <c r="J85" s="759"/>
      <c r="K85" s="759"/>
      <c r="L85" s="760">
        <f>SUM(C85:K85)</f>
        <v>23880</v>
      </c>
      <c r="M85" s="122"/>
      <c r="N85" s="624"/>
      <c r="O85" s="122"/>
    </row>
    <row r="86" spans="1:20" s="185" customFormat="1" ht="12" customHeight="1">
      <c r="A86" s="755"/>
      <c r="B86" s="761" t="s">
        <v>495</v>
      </c>
      <c r="C86" s="762">
        <f>C82</f>
        <v>23330</v>
      </c>
      <c r="D86" s="762">
        <f>D82</f>
        <v>550</v>
      </c>
      <c r="E86" s="762"/>
      <c r="F86" s="762"/>
      <c r="G86" s="762"/>
      <c r="H86" s="762">
        <f>SUM(H82)</f>
        <v>21662</v>
      </c>
      <c r="I86" s="762"/>
      <c r="J86" s="762"/>
      <c r="K86" s="762"/>
      <c r="L86" s="763">
        <f>SUM(C86:K86)</f>
        <v>45542</v>
      </c>
      <c r="M86" s="122"/>
      <c r="N86" s="624"/>
      <c r="O86" s="122"/>
    </row>
    <row r="87" spans="1:20" s="185" customFormat="1" ht="13.5" customHeight="1" thickBot="1">
      <c r="A87" s="764"/>
      <c r="B87" s="765"/>
      <c r="C87" s="766"/>
      <c r="D87" s="766"/>
      <c r="E87" s="766"/>
      <c r="F87" s="766"/>
      <c r="G87" s="766"/>
      <c r="H87" s="766"/>
      <c r="I87" s="766"/>
      <c r="J87" s="766"/>
      <c r="K87" s="766"/>
      <c r="L87" s="767"/>
      <c r="M87" s="122"/>
      <c r="N87" s="624"/>
      <c r="O87" s="122"/>
    </row>
    <row r="88" spans="1:20" ht="6" customHeight="1">
      <c r="A88" s="630"/>
      <c r="B88" s="603"/>
      <c r="C88" s="631"/>
      <c r="D88" s="614"/>
      <c r="E88" s="614"/>
      <c r="F88" s="614"/>
      <c r="G88" s="614"/>
      <c r="H88" s="614"/>
      <c r="I88" s="614"/>
      <c r="J88" s="614"/>
      <c r="K88" s="614"/>
      <c r="L88" s="632"/>
      <c r="M88" s="633"/>
      <c r="N88" s="634"/>
      <c r="O88" s="605"/>
      <c r="P88" s="413"/>
    </row>
    <row r="89" spans="1:20" ht="15.75">
      <c r="A89" s="1345" t="s">
        <v>209</v>
      </c>
      <c r="B89" s="1346"/>
      <c r="C89" s="635"/>
      <c r="D89" s="614"/>
      <c r="E89" s="614"/>
      <c r="F89" s="614"/>
      <c r="G89" s="614"/>
      <c r="H89" s="614"/>
      <c r="I89" s="614"/>
      <c r="J89" s="614"/>
      <c r="K89" s="614"/>
      <c r="L89" s="632"/>
      <c r="M89" s="633"/>
      <c r="N89" s="634"/>
      <c r="O89" s="605"/>
      <c r="P89" s="413"/>
    </row>
    <row r="90" spans="1:20" ht="15.75">
      <c r="A90" s="613" t="s">
        <v>333</v>
      </c>
      <c r="B90" s="636" t="s">
        <v>334</v>
      </c>
      <c r="C90" s="637"/>
      <c r="D90" s="614"/>
      <c r="E90" s="614"/>
      <c r="F90" s="614"/>
      <c r="G90" s="614"/>
      <c r="H90" s="614"/>
      <c r="I90" s="614"/>
      <c r="J90" s="614"/>
      <c r="K90" s="614"/>
      <c r="L90" s="661"/>
      <c r="M90" s="633"/>
      <c r="N90" s="634"/>
      <c r="O90" s="605"/>
      <c r="P90" s="413"/>
    </row>
    <row r="91" spans="1:20" ht="15.75">
      <c r="A91" s="613"/>
      <c r="B91" s="429" t="s">
        <v>494</v>
      </c>
      <c r="C91" s="637">
        <v>260</v>
      </c>
      <c r="D91" s="614"/>
      <c r="E91" s="614"/>
      <c r="F91" s="614"/>
      <c r="G91" s="614"/>
      <c r="H91" s="614"/>
      <c r="I91" s="614"/>
      <c r="J91" s="614"/>
      <c r="K91" s="614"/>
      <c r="L91" s="661">
        <f>SUM(C91:K91)</f>
        <v>260</v>
      </c>
      <c r="M91" s="633"/>
      <c r="N91" s="634"/>
      <c r="O91" s="605"/>
      <c r="P91" s="413"/>
    </row>
    <row r="92" spans="1:20" ht="15.75">
      <c r="A92" s="613"/>
      <c r="B92" s="429" t="s">
        <v>495</v>
      </c>
      <c r="C92" s="637">
        <v>260</v>
      </c>
      <c r="D92" s="614"/>
      <c r="E92" s="614"/>
      <c r="F92" s="614"/>
      <c r="G92" s="614"/>
      <c r="H92" s="614"/>
      <c r="I92" s="614"/>
      <c r="J92" s="614"/>
      <c r="K92" s="614"/>
      <c r="L92" s="661">
        <f>SUM(C92:K92)</f>
        <v>260</v>
      </c>
      <c r="M92" s="633"/>
      <c r="N92" s="634"/>
      <c r="O92" s="605"/>
      <c r="P92" s="413"/>
    </row>
    <row r="93" spans="1:20" ht="16.5" thickBot="1">
      <c r="A93" s="684"/>
      <c r="B93" s="685"/>
      <c r="C93" s="718"/>
      <c r="D93" s="686"/>
      <c r="E93" s="686"/>
      <c r="F93" s="686"/>
      <c r="G93" s="686"/>
      <c r="H93" s="686"/>
      <c r="I93" s="686"/>
      <c r="J93" s="686"/>
      <c r="K93" s="686"/>
      <c r="L93" s="743"/>
      <c r="M93" s="633"/>
      <c r="N93" s="634"/>
      <c r="O93" s="605"/>
      <c r="P93" s="413"/>
    </row>
    <row r="94" spans="1:20" ht="15" customHeight="1">
      <c r="A94" s="683" t="s">
        <v>345</v>
      </c>
      <c r="B94" s="646" t="s">
        <v>346</v>
      </c>
      <c r="C94" s="614"/>
      <c r="D94" s="614"/>
      <c r="E94" s="614"/>
      <c r="F94" s="614"/>
      <c r="G94" s="614"/>
      <c r="H94" s="614"/>
      <c r="I94" s="614"/>
      <c r="J94" s="614"/>
      <c r="K94" s="614"/>
      <c r="L94" s="660"/>
      <c r="M94" s="122"/>
      <c r="N94" s="122"/>
      <c r="O94" s="122"/>
      <c r="P94"/>
      <c r="Q94"/>
      <c r="R94"/>
      <c r="S94"/>
      <c r="T94"/>
    </row>
    <row r="95" spans="1:20" ht="15" customHeight="1">
      <c r="A95" s="613"/>
      <c r="B95" s="429" t="s">
        <v>494</v>
      </c>
      <c r="C95" s="432">
        <v>5400</v>
      </c>
      <c r="D95" s="432"/>
      <c r="E95" s="432"/>
      <c r="F95" s="432">
        <v>4400</v>
      </c>
      <c r="G95" s="614"/>
      <c r="H95" s="614"/>
      <c r="I95" s="614"/>
      <c r="J95" s="614"/>
      <c r="K95" s="614"/>
      <c r="L95" s="662">
        <f>SUM(C95:K95)</f>
        <v>9800</v>
      </c>
      <c r="M95" s="122"/>
      <c r="N95" s="122"/>
      <c r="O95" s="122"/>
      <c r="P95"/>
      <c r="Q95"/>
      <c r="R95"/>
      <c r="S95"/>
      <c r="T95"/>
    </row>
    <row r="96" spans="1:20" ht="15" customHeight="1">
      <c r="A96" s="613"/>
      <c r="B96" s="429" t="s">
        <v>495</v>
      </c>
      <c r="C96" s="432">
        <v>5400</v>
      </c>
      <c r="D96" s="432"/>
      <c r="E96" s="432"/>
      <c r="F96" s="432">
        <v>4400</v>
      </c>
      <c r="G96" s="614"/>
      <c r="H96" s="614"/>
      <c r="I96" s="614"/>
      <c r="J96" s="614"/>
      <c r="K96" s="614"/>
      <c r="L96" s="662">
        <f>SUM(C96:K96)</f>
        <v>9800</v>
      </c>
      <c r="M96" s="122"/>
      <c r="N96" s="122"/>
      <c r="O96" s="122"/>
      <c r="P96"/>
      <c r="Q96"/>
      <c r="R96"/>
      <c r="S96"/>
      <c r="T96"/>
    </row>
    <row r="97" spans="1:20" ht="15" customHeight="1" thickBot="1">
      <c r="A97" s="684"/>
      <c r="B97" s="685"/>
      <c r="C97" s="686"/>
      <c r="D97" s="686"/>
      <c r="E97" s="686"/>
      <c r="F97" s="686"/>
      <c r="G97" s="686"/>
      <c r="H97" s="686"/>
      <c r="I97" s="686"/>
      <c r="J97" s="686"/>
      <c r="K97" s="686"/>
      <c r="L97" s="687"/>
      <c r="M97" s="122"/>
      <c r="N97" s="122"/>
      <c r="O97" s="122"/>
      <c r="P97"/>
      <c r="Q97"/>
      <c r="R97"/>
      <c r="S97"/>
      <c r="T97"/>
    </row>
    <row r="98" spans="1:20" ht="15" customHeight="1">
      <c r="A98" s="683" t="s">
        <v>347</v>
      </c>
      <c r="B98" s="646" t="s">
        <v>348</v>
      </c>
      <c r="C98" s="614"/>
      <c r="D98" s="614"/>
      <c r="E98" s="614"/>
      <c r="F98" s="614"/>
      <c r="G98" s="614"/>
      <c r="H98" s="614"/>
      <c r="I98" s="614"/>
      <c r="J98" s="614"/>
      <c r="K98" s="614"/>
      <c r="L98" s="660"/>
      <c r="M98" s="122"/>
      <c r="N98" s="122"/>
      <c r="O98" s="122"/>
      <c r="P98"/>
      <c r="Q98"/>
      <c r="R98"/>
      <c r="S98"/>
      <c r="T98"/>
    </row>
    <row r="99" spans="1:20" ht="15" customHeight="1">
      <c r="A99" s="707"/>
      <c r="B99" s="429" t="s">
        <v>494</v>
      </c>
      <c r="C99" s="432">
        <v>1000</v>
      </c>
      <c r="D99" s="432"/>
      <c r="E99" s="432"/>
      <c r="F99" s="432"/>
      <c r="G99" s="432"/>
      <c r="H99" s="432"/>
      <c r="I99" s="432"/>
      <c r="J99" s="432"/>
      <c r="K99" s="432"/>
      <c r="L99" s="662">
        <f>SUM(C99:K99)</f>
        <v>1000</v>
      </c>
      <c r="M99" s="122"/>
      <c r="N99" s="122"/>
      <c r="O99" s="122"/>
      <c r="P99"/>
      <c r="Q99"/>
      <c r="R99"/>
      <c r="S99"/>
      <c r="T99"/>
    </row>
    <row r="100" spans="1:20" ht="15" customHeight="1">
      <c r="A100" s="707"/>
      <c r="B100" s="429" t="s">
        <v>495</v>
      </c>
      <c r="C100" s="432">
        <v>1000</v>
      </c>
      <c r="D100" s="432"/>
      <c r="E100" s="432"/>
      <c r="F100" s="432"/>
      <c r="G100" s="432"/>
      <c r="H100" s="432"/>
      <c r="I100" s="432"/>
      <c r="J100" s="432"/>
      <c r="K100" s="432"/>
      <c r="L100" s="662">
        <f>SUM(C100:K100)</f>
        <v>1000</v>
      </c>
      <c r="M100" s="122"/>
      <c r="N100" s="122"/>
      <c r="O100" s="122"/>
      <c r="P100"/>
      <c r="Q100"/>
      <c r="R100"/>
      <c r="S100"/>
      <c r="T100"/>
    </row>
    <row r="101" spans="1:20" s="124" customFormat="1" ht="13.5" thickBot="1">
      <c r="A101" s="532"/>
      <c r="B101" s="685"/>
      <c r="C101" s="533"/>
      <c r="D101" s="534"/>
      <c r="E101" s="534"/>
      <c r="F101" s="534"/>
      <c r="G101" s="534"/>
      <c r="H101" s="534"/>
      <c r="I101" s="535"/>
      <c r="J101" s="535"/>
      <c r="K101" s="535"/>
      <c r="L101" s="687"/>
      <c r="M101" s="538"/>
      <c r="N101" s="539"/>
      <c r="O101" s="122"/>
    </row>
    <row r="102" spans="1:20" ht="39" thickBot="1">
      <c r="A102" s="768"/>
      <c r="B102" s="745" t="s">
        <v>485</v>
      </c>
      <c r="C102" s="750"/>
      <c r="D102" s="750"/>
      <c r="E102" s="750"/>
      <c r="F102" s="750"/>
      <c r="G102" s="750"/>
      <c r="H102" s="750"/>
      <c r="I102" s="750"/>
      <c r="J102" s="750"/>
      <c r="K102" s="750"/>
      <c r="L102" s="769"/>
      <c r="M102" s="638"/>
      <c r="N102" s="634"/>
      <c r="O102" s="122"/>
      <c r="P102" s="220"/>
    </row>
    <row r="103" spans="1:20" ht="13.5" thickBot="1">
      <c r="A103" s="768"/>
      <c r="B103" s="770" t="s">
        <v>494</v>
      </c>
      <c r="C103" s="750">
        <f>C91+C95+C99</f>
        <v>6660</v>
      </c>
      <c r="D103" s="750">
        <f t="shared" ref="D103:L103" si="2">D91+D95+D99</f>
        <v>0</v>
      </c>
      <c r="E103" s="750">
        <f t="shared" si="2"/>
        <v>0</v>
      </c>
      <c r="F103" s="750">
        <f t="shared" si="2"/>
        <v>4400</v>
      </c>
      <c r="G103" s="750">
        <f t="shared" si="2"/>
        <v>0</v>
      </c>
      <c r="H103" s="750">
        <f t="shared" si="2"/>
        <v>0</v>
      </c>
      <c r="I103" s="750">
        <f t="shared" si="2"/>
        <v>0</v>
      </c>
      <c r="J103" s="750">
        <f t="shared" si="2"/>
        <v>0</v>
      </c>
      <c r="K103" s="750">
        <f t="shared" si="2"/>
        <v>0</v>
      </c>
      <c r="L103" s="750">
        <f t="shared" si="2"/>
        <v>11060</v>
      </c>
      <c r="M103" s="638"/>
      <c r="N103" s="634"/>
      <c r="O103" s="122"/>
      <c r="P103" s="220"/>
    </row>
    <row r="104" spans="1:20" ht="13.5" thickBot="1">
      <c r="A104" s="768"/>
      <c r="B104" s="770" t="s">
        <v>495</v>
      </c>
      <c r="C104" s="750">
        <f t="shared" ref="C104:L104" si="3">C92+C96+C100</f>
        <v>6660</v>
      </c>
      <c r="D104" s="750">
        <f t="shared" si="3"/>
        <v>0</v>
      </c>
      <c r="E104" s="750">
        <f t="shared" si="3"/>
        <v>0</v>
      </c>
      <c r="F104" s="750">
        <f t="shared" si="3"/>
        <v>4400</v>
      </c>
      <c r="G104" s="750">
        <f t="shared" si="3"/>
        <v>0</v>
      </c>
      <c r="H104" s="750">
        <f t="shared" si="3"/>
        <v>0</v>
      </c>
      <c r="I104" s="750">
        <f t="shared" si="3"/>
        <v>0</v>
      </c>
      <c r="J104" s="750">
        <f t="shared" si="3"/>
        <v>0</v>
      </c>
      <c r="K104" s="750">
        <f t="shared" si="3"/>
        <v>0</v>
      </c>
      <c r="L104" s="750">
        <f t="shared" si="3"/>
        <v>11060</v>
      </c>
      <c r="M104" s="638"/>
      <c r="N104" s="634"/>
      <c r="O104" s="122"/>
      <c r="P104" s="220"/>
    </row>
    <row r="105" spans="1:20" ht="24" customHeight="1" thickBot="1">
      <c r="A105" s="768"/>
      <c r="B105" s="770"/>
      <c r="C105" s="750"/>
      <c r="D105" s="750"/>
      <c r="E105" s="750"/>
      <c r="F105" s="750"/>
      <c r="G105" s="750"/>
      <c r="H105" s="750"/>
      <c r="I105" s="750"/>
      <c r="J105" s="750"/>
      <c r="K105" s="750"/>
      <c r="L105" s="750"/>
      <c r="M105" s="638"/>
      <c r="N105" s="634"/>
      <c r="O105" s="122"/>
      <c r="P105" s="220"/>
    </row>
    <row r="106" spans="1:20" ht="10.5" customHeight="1" thickBot="1">
      <c r="A106" s="771"/>
      <c r="B106" s="772"/>
      <c r="C106" s="752"/>
      <c r="D106" s="752"/>
      <c r="E106" s="752"/>
      <c r="F106" s="752"/>
      <c r="G106" s="752"/>
      <c r="H106" s="752"/>
      <c r="I106" s="752"/>
      <c r="J106" s="752"/>
      <c r="K106" s="752"/>
      <c r="L106" s="753"/>
      <c r="M106" s="638"/>
      <c r="N106" s="634"/>
      <c r="O106" s="122"/>
      <c r="P106" s="220"/>
    </row>
    <row r="107" spans="1:20" ht="25.5" customHeight="1">
      <c r="A107" s="1341" t="s">
        <v>480</v>
      </c>
      <c r="B107" s="1342"/>
      <c r="C107" s="750"/>
      <c r="D107" s="750"/>
      <c r="E107" s="750"/>
      <c r="F107" s="750"/>
      <c r="G107" s="750"/>
      <c r="H107" s="750"/>
      <c r="I107" s="750"/>
      <c r="J107" s="750"/>
      <c r="K107" s="750"/>
      <c r="L107" s="769"/>
      <c r="M107" s="638"/>
      <c r="N107" s="634"/>
      <c r="O107" s="122"/>
      <c r="P107" s="220"/>
    </row>
    <row r="108" spans="1:20" ht="15.75" customHeight="1" thickBot="1">
      <c r="A108" s="773"/>
      <c r="B108" s="774" t="s">
        <v>494</v>
      </c>
      <c r="C108" s="775">
        <f>C75+C85+C103</f>
        <v>94350</v>
      </c>
      <c r="D108" s="775">
        <f t="shared" ref="D108:L108" si="4">D75+D85+D103</f>
        <v>400250</v>
      </c>
      <c r="E108" s="775">
        <f t="shared" si="4"/>
        <v>146016</v>
      </c>
      <c r="F108" s="775">
        <f t="shared" si="4"/>
        <v>12743</v>
      </c>
      <c r="G108" s="775">
        <f t="shared" si="4"/>
        <v>18285</v>
      </c>
      <c r="H108" s="775">
        <f t="shared" si="4"/>
        <v>43582</v>
      </c>
      <c r="I108" s="775">
        <f t="shared" si="4"/>
        <v>56000</v>
      </c>
      <c r="J108" s="775">
        <f t="shared" si="4"/>
        <v>90000</v>
      </c>
      <c r="K108" s="775">
        <f t="shared" si="4"/>
        <v>0</v>
      </c>
      <c r="L108" s="775">
        <f t="shared" si="4"/>
        <v>861226</v>
      </c>
      <c r="M108" s="638"/>
      <c r="N108" s="634"/>
      <c r="O108" s="122"/>
      <c r="P108" s="220"/>
    </row>
    <row r="109" spans="1:20" ht="16.5" customHeight="1" thickBot="1">
      <c r="A109" s="776"/>
      <c r="B109" s="770" t="s">
        <v>495</v>
      </c>
      <c r="C109" s="775">
        <f>C76+C86+C104</f>
        <v>94350</v>
      </c>
      <c r="D109" s="775">
        <f t="shared" ref="D109:L109" si="5">D76+D86+D104</f>
        <v>400250</v>
      </c>
      <c r="E109" s="775">
        <f t="shared" si="5"/>
        <v>195729</v>
      </c>
      <c r="F109" s="775">
        <f t="shared" si="5"/>
        <v>15457</v>
      </c>
      <c r="G109" s="775">
        <f t="shared" si="5"/>
        <v>18285</v>
      </c>
      <c r="H109" s="775">
        <f t="shared" si="5"/>
        <v>43582</v>
      </c>
      <c r="I109" s="775">
        <f t="shared" si="5"/>
        <v>65114</v>
      </c>
      <c r="J109" s="775">
        <f t="shared" si="5"/>
        <v>90000</v>
      </c>
      <c r="K109" s="775">
        <f t="shared" si="5"/>
        <v>0</v>
      </c>
      <c r="L109" s="775">
        <f t="shared" si="5"/>
        <v>922767</v>
      </c>
      <c r="M109" s="638">
        <v>922767</v>
      </c>
      <c r="N109" s="634"/>
      <c r="O109" s="122"/>
      <c r="P109" s="220"/>
    </row>
    <row r="110" spans="1:20" ht="12.75" customHeight="1" thickBot="1">
      <c r="A110" s="765"/>
      <c r="B110" s="777"/>
      <c r="C110" s="775"/>
      <c r="D110" s="775"/>
      <c r="E110" s="775"/>
      <c r="F110" s="775"/>
      <c r="G110" s="775"/>
      <c r="H110" s="775"/>
      <c r="I110" s="775"/>
      <c r="J110" s="775"/>
      <c r="K110" s="775"/>
      <c r="L110" s="775"/>
      <c r="M110" s="638"/>
      <c r="N110" s="634"/>
      <c r="O110" s="122"/>
      <c r="P110" s="220"/>
    </row>
    <row r="111" spans="1:20" ht="13.5" thickBot="1">
      <c r="A111" s="639"/>
      <c r="B111" s="640"/>
      <c r="C111" s="641"/>
      <c r="D111" s="638"/>
      <c r="E111" s="638"/>
      <c r="F111" s="638"/>
      <c r="G111" s="638"/>
      <c r="H111" s="638"/>
      <c r="I111" s="638"/>
      <c r="J111" s="638"/>
      <c r="K111" s="638"/>
      <c r="L111" s="638"/>
      <c r="M111" s="638"/>
      <c r="N111" s="634"/>
      <c r="O111" s="122"/>
      <c r="P111" s="220"/>
    </row>
    <row r="112" spans="1:20" s="114" customFormat="1" ht="62.25" customHeight="1">
      <c r="A112" s="652" t="s">
        <v>314</v>
      </c>
      <c r="B112" s="653" t="s">
        <v>315</v>
      </c>
      <c r="C112" s="654" t="s">
        <v>10</v>
      </c>
      <c r="D112" s="655" t="s">
        <v>316</v>
      </c>
      <c r="E112" s="655" t="s">
        <v>121</v>
      </c>
      <c r="F112" s="655" t="s">
        <v>317</v>
      </c>
      <c r="G112" s="655" t="s">
        <v>142</v>
      </c>
      <c r="H112" s="655" t="s">
        <v>141</v>
      </c>
      <c r="I112" s="655" t="s">
        <v>318</v>
      </c>
      <c r="J112" s="655" t="s">
        <v>419</v>
      </c>
      <c r="K112" s="655" t="s">
        <v>122</v>
      </c>
      <c r="L112" s="655" t="s">
        <v>164</v>
      </c>
      <c r="M112" s="655" t="s">
        <v>61</v>
      </c>
      <c r="N112" s="656" t="s">
        <v>22</v>
      </c>
      <c r="O112" s="494"/>
      <c r="P112" s="217"/>
      <c r="Q112" s="217"/>
      <c r="R112" s="217"/>
    </row>
    <row r="113" spans="1:20">
      <c r="A113" s="1349" t="s">
        <v>206</v>
      </c>
      <c r="B113" s="1350"/>
      <c r="C113" s="122"/>
      <c r="D113" s="122"/>
      <c r="E113" s="122"/>
      <c r="F113" s="122"/>
      <c r="G113" s="122"/>
      <c r="H113" s="122"/>
      <c r="I113" s="122"/>
      <c r="J113" s="122"/>
      <c r="K113" s="122"/>
      <c r="L113" s="122"/>
      <c r="M113" s="122"/>
      <c r="N113" s="657"/>
      <c r="O113" s="124"/>
      <c r="S113"/>
      <c r="T113"/>
    </row>
    <row r="114" spans="1:20" s="494" customFormat="1" ht="13.5" customHeight="1">
      <c r="A114" s="497" t="s">
        <v>320</v>
      </c>
      <c r="B114" s="495" t="s">
        <v>3</v>
      </c>
      <c r="C114" s="509"/>
      <c r="D114" s="501"/>
      <c r="E114" s="501"/>
      <c r="F114" s="501"/>
      <c r="G114" s="501"/>
      <c r="H114" s="501"/>
      <c r="I114" s="502"/>
      <c r="J114" s="502"/>
      <c r="K114" s="502"/>
      <c r="L114" s="502"/>
      <c r="M114" s="502"/>
      <c r="N114" s="503">
        <f>SUM(C114:M114)</f>
        <v>0</v>
      </c>
    </row>
    <row r="115" spans="1:20" s="494" customFormat="1" ht="13.5" customHeight="1">
      <c r="A115" s="497"/>
      <c r="B115" s="429" t="s">
        <v>494</v>
      </c>
      <c r="C115" s="509">
        <v>6600</v>
      </c>
      <c r="D115" s="501">
        <v>1806</v>
      </c>
      <c r="E115" s="501"/>
      <c r="F115" s="501"/>
      <c r="G115" s="501"/>
      <c r="H115" s="501"/>
      <c r="I115" s="502"/>
      <c r="J115" s="502"/>
      <c r="K115" s="502"/>
      <c r="L115" s="502"/>
      <c r="M115" s="502"/>
      <c r="N115" s="503">
        <f>SUM(C115:M115)</f>
        <v>8406</v>
      </c>
    </row>
    <row r="116" spans="1:20" s="494" customFormat="1" ht="13.5" customHeight="1">
      <c r="A116" s="497"/>
      <c r="B116" s="429" t="s">
        <v>495</v>
      </c>
      <c r="C116" s="509">
        <v>11450</v>
      </c>
      <c r="D116" s="501">
        <v>3356</v>
      </c>
      <c r="E116" s="501">
        <f>'6. sz.melléklet'!E7</f>
        <v>35393</v>
      </c>
      <c r="F116" s="501"/>
      <c r="G116" s="501"/>
      <c r="H116" s="501"/>
      <c r="I116" s="502">
        <v>6767</v>
      </c>
      <c r="J116" s="502"/>
      <c r="K116" s="502"/>
      <c r="L116" s="502"/>
      <c r="M116" s="502"/>
      <c r="N116" s="503">
        <f>SUM(C116:M116)</f>
        <v>56966</v>
      </c>
    </row>
    <row r="117" spans="1:20" s="494" customFormat="1" ht="13.5" customHeight="1" thickBot="1">
      <c r="A117" s="721"/>
      <c r="B117" s="685"/>
      <c r="C117" s="722"/>
      <c r="D117" s="723"/>
      <c r="E117" s="723"/>
      <c r="F117" s="723"/>
      <c r="G117" s="723"/>
      <c r="H117" s="723"/>
      <c r="I117" s="723"/>
      <c r="J117" s="723"/>
      <c r="K117" s="723"/>
      <c r="L117" s="723"/>
      <c r="M117" s="723"/>
      <c r="N117" s="725"/>
    </row>
    <row r="118" spans="1:20" s="494" customFormat="1" ht="13.5" customHeight="1">
      <c r="A118" s="719" t="s">
        <v>333</v>
      </c>
      <c r="B118" s="689" t="s">
        <v>342</v>
      </c>
      <c r="C118" s="716"/>
      <c r="D118" s="717"/>
      <c r="E118" s="717"/>
      <c r="F118" s="717"/>
      <c r="G118" s="717"/>
      <c r="H118" s="717"/>
      <c r="I118" s="720"/>
      <c r="J118" s="720"/>
      <c r="K118" s="720"/>
      <c r="L118" s="720"/>
      <c r="M118" s="720"/>
      <c r="N118" s="724"/>
    </row>
    <row r="119" spans="1:20" s="494" customFormat="1" ht="13.5" customHeight="1">
      <c r="A119" s="497"/>
      <c r="B119" s="429" t="s">
        <v>494</v>
      </c>
      <c r="C119" s="509"/>
      <c r="D119" s="501"/>
      <c r="E119" s="501">
        <v>5150</v>
      </c>
      <c r="F119" s="501"/>
      <c r="G119" s="501">
        <v>36024</v>
      </c>
      <c r="H119" s="501">
        <v>40330</v>
      </c>
      <c r="I119" s="502"/>
      <c r="J119" s="502"/>
      <c r="K119" s="502"/>
      <c r="L119" s="502"/>
      <c r="M119" s="502"/>
      <c r="N119" s="503">
        <f>SUM(C119:M119)</f>
        <v>81504</v>
      </c>
    </row>
    <row r="120" spans="1:20" s="494" customFormat="1" ht="13.5" customHeight="1">
      <c r="A120" s="497"/>
      <c r="B120" s="429" t="s">
        <v>495</v>
      </c>
      <c r="C120" s="509"/>
      <c r="D120" s="501"/>
      <c r="E120" s="501">
        <f>'6. sz.melléklet'!E11</f>
        <v>5350</v>
      </c>
      <c r="F120" s="501"/>
      <c r="G120" s="501">
        <f>'6. sz.melléklet'!G11</f>
        <v>38669</v>
      </c>
      <c r="H120" s="501">
        <f>'6. sz.melléklet'!H11</f>
        <v>51180</v>
      </c>
      <c r="I120" s="502"/>
      <c r="J120" s="502"/>
      <c r="K120" s="502"/>
      <c r="L120" s="502"/>
      <c r="M120" s="502"/>
      <c r="N120" s="503">
        <f>SUM(C120:M120)</f>
        <v>95199</v>
      </c>
    </row>
    <row r="121" spans="1:20" s="494" customFormat="1" ht="13.5" customHeight="1" thickBot="1">
      <c r="A121" s="721"/>
      <c r="B121" s="685"/>
      <c r="C121" s="722"/>
      <c r="D121" s="723"/>
      <c r="E121" s="723"/>
      <c r="F121" s="723"/>
      <c r="G121" s="723"/>
      <c r="H121" s="723"/>
      <c r="I121" s="723"/>
      <c r="J121" s="723"/>
      <c r="K121" s="723"/>
      <c r="L121" s="723"/>
      <c r="M121" s="723"/>
      <c r="N121" s="725"/>
    </row>
    <row r="122" spans="1:20" s="494" customFormat="1" ht="13.5" customHeight="1">
      <c r="A122" s="602" t="s">
        <v>322</v>
      </c>
      <c r="B122" s="701" t="s">
        <v>147</v>
      </c>
      <c r="C122" s="708"/>
      <c r="D122" s="708"/>
      <c r="E122" s="708"/>
      <c r="F122" s="717"/>
      <c r="G122" s="717"/>
      <c r="H122" s="717"/>
      <c r="I122" s="720"/>
      <c r="J122" s="720"/>
      <c r="K122" s="720"/>
      <c r="L122" s="720"/>
      <c r="M122" s="720"/>
      <c r="N122" s="724"/>
    </row>
    <row r="123" spans="1:20" s="494" customFormat="1" ht="13.5" customHeight="1">
      <c r="A123" s="498"/>
      <c r="B123" s="429" t="s">
        <v>494</v>
      </c>
      <c r="C123" s="708">
        <v>4810</v>
      </c>
      <c r="D123" s="708">
        <v>1354</v>
      </c>
      <c r="E123" s="708">
        <v>2256</v>
      </c>
      <c r="F123" s="501"/>
      <c r="G123" s="501"/>
      <c r="H123" s="501"/>
      <c r="I123" s="502"/>
      <c r="J123" s="502"/>
      <c r="K123" s="502"/>
      <c r="L123" s="502"/>
      <c r="M123" s="502"/>
      <c r="N123" s="503">
        <f>SUM(C123:M123)</f>
        <v>8420</v>
      </c>
    </row>
    <row r="124" spans="1:20" s="494" customFormat="1" ht="13.5" customHeight="1">
      <c r="A124" s="498"/>
      <c r="B124" s="429" t="s">
        <v>495</v>
      </c>
      <c r="C124" s="708">
        <f>'13.sz.melléklet'!C12</f>
        <v>5508</v>
      </c>
      <c r="D124" s="708">
        <f>'13.sz.melléklet'!D12</f>
        <v>1588</v>
      </c>
      <c r="E124" s="708">
        <f>'13.sz.melléklet'!E12</f>
        <v>2256</v>
      </c>
      <c r="F124" s="501"/>
      <c r="G124" s="501"/>
      <c r="H124" s="501"/>
      <c r="I124" s="502"/>
      <c r="J124" s="502"/>
      <c r="K124" s="502"/>
      <c r="L124" s="502"/>
      <c r="M124" s="502"/>
      <c r="N124" s="503">
        <f>SUM(C124:M124)</f>
        <v>9352</v>
      </c>
    </row>
    <row r="125" spans="1:20" s="494" customFormat="1" ht="13.5" customHeight="1" thickBot="1">
      <c r="A125" s="621"/>
      <c r="B125" s="685"/>
      <c r="C125" s="726"/>
      <c r="D125" s="726"/>
      <c r="E125" s="726"/>
      <c r="F125" s="723"/>
      <c r="G125" s="723"/>
      <c r="H125" s="723"/>
      <c r="I125" s="723"/>
      <c r="J125" s="723"/>
      <c r="K125" s="723"/>
      <c r="L125" s="723"/>
      <c r="M125" s="723"/>
      <c r="N125" s="725"/>
    </row>
    <row r="126" spans="1:20" s="494" customFormat="1" ht="13.5" customHeight="1">
      <c r="A126" s="683" t="s">
        <v>339</v>
      </c>
      <c r="B126" s="636" t="s">
        <v>340</v>
      </c>
      <c r="C126" s="637"/>
      <c r="D126" s="637"/>
      <c r="E126" s="637"/>
      <c r="F126" s="717"/>
      <c r="G126" s="717"/>
      <c r="H126" s="717"/>
      <c r="I126" s="720"/>
      <c r="J126" s="720"/>
      <c r="K126" s="720"/>
      <c r="L126" s="720"/>
      <c r="M126" s="720"/>
      <c r="N126" s="724"/>
    </row>
    <row r="127" spans="1:20" s="494" customFormat="1" ht="13.5" customHeight="1">
      <c r="A127" s="613"/>
      <c r="B127" s="429" t="s">
        <v>494</v>
      </c>
      <c r="C127" s="740"/>
      <c r="D127" s="740"/>
      <c r="E127" s="740">
        <v>1524</v>
      </c>
      <c r="F127" s="501"/>
      <c r="G127" s="501"/>
      <c r="H127" s="501"/>
      <c r="I127" s="502"/>
      <c r="J127" s="502"/>
      <c r="K127" s="502"/>
      <c r="L127" s="502"/>
      <c r="M127" s="502"/>
      <c r="N127" s="503">
        <f>SUM(C127:M127)</f>
        <v>1524</v>
      </c>
    </row>
    <row r="128" spans="1:20" s="494" customFormat="1" ht="13.5" customHeight="1">
      <c r="A128" s="613"/>
      <c r="B128" s="429" t="s">
        <v>495</v>
      </c>
      <c r="C128" s="740"/>
      <c r="D128" s="740"/>
      <c r="E128" s="740">
        <v>1524</v>
      </c>
      <c r="F128" s="501"/>
      <c r="G128" s="501"/>
      <c r="H128" s="501"/>
      <c r="I128" s="502"/>
      <c r="J128" s="502"/>
      <c r="K128" s="502"/>
      <c r="L128" s="502"/>
      <c r="M128" s="502"/>
      <c r="N128" s="503">
        <f>SUM(C128:M128)</f>
        <v>1524</v>
      </c>
    </row>
    <row r="129" spans="1:14" s="494" customFormat="1" ht="13.5" customHeight="1" thickBot="1">
      <c r="A129" s="684"/>
      <c r="B129" s="685"/>
      <c r="C129" s="727"/>
      <c r="D129" s="728"/>
      <c r="E129" s="728"/>
      <c r="F129" s="723"/>
      <c r="G129" s="723"/>
      <c r="H129" s="723"/>
      <c r="I129" s="723"/>
      <c r="J129" s="723"/>
      <c r="K129" s="723"/>
      <c r="L129" s="723"/>
      <c r="M129" s="723"/>
      <c r="N129" s="725"/>
    </row>
    <row r="130" spans="1:14" s="124" customFormat="1" ht="15" customHeight="1">
      <c r="A130" s="602" t="s">
        <v>349</v>
      </c>
      <c r="B130" s="646" t="s">
        <v>192</v>
      </c>
      <c r="C130" s="533"/>
      <c r="D130" s="534"/>
      <c r="E130" s="534"/>
      <c r="F130" s="534"/>
      <c r="G130" s="534"/>
      <c r="H130" s="534"/>
      <c r="I130" s="648"/>
      <c r="J130" s="648"/>
      <c r="K130" s="648"/>
      <c r="L130" s="648"/>
      <c r="M130" s="648"/>
      <c r="N130" s="724"/>
    </row>
    <row r="131" spans="1:14" s="124" customFormat="1" ht="15" customHeight="1">
      <c r="A131" s="498"/>
      <c r="B131" s="429" t="s">
        <v>494</v>
      </c>
      <c r="C131" s="510"/>
      <c r="D131" s="430"/>
      <c r="E131" s="430">
        <v>5090</v>
      </c>
      <c r="F131" s="430"/>
      <c r="G131" s="430"/>
      <c r="H131" s="430"/>
      <c r="I131" s="431"/>
      <c r="J131" s="431"/>
      <c r="K131" s="431"/>
      <c r="L131" s="431"/>
      <c r="M131" s="431"/>
      <c r="N131" s="503">
        <f>SUM(C131:M131)</f>
        <v>5090</v>
      </c>
    </row>
    <row r="132" spans="1:14" s="124" customFormat="1" ht="15" customHeight="1">
      <c r="A132" s="498"/>
      <c r="B132" s="429" t="s">
        <v>495</v>
      </c>
      <c r="C132" s="510"/>
      <c r="D132" s="430"/>
      <c r="E132" s="430">
        <v>5090</v>
      </c>
      <c r="F132" s="430"/>
      <c r="G132" s="430"/>
      <c r="H132" s="430"/>
      <c r="I132" s="431"/>
      <c r="J132" s="431"/>
      <c r="K132" s="431"/>
      <c r="L132" s="431"/>
      <c r="M132" s="431"/>
      <c r="N132" s="503">
        <f>SUM(C132:M132)</f>
        <v>5090</v>
      </c>
    </row>
    <row r="133" spans="1:14" s="124" customFormat="1" ht="15" customHeight="1" thickBot="1">
      <c r="A133" s="621"/>
      <c r="B133" s="685"/>
      <c r="C133" s="729"/>
      <c r="D133" s="686"/>
      <c r="E133" s="686"/>
      <c r="F133" s="686"/>
      <c r="G133" s="686"/>
      <c r="H133" s="686"/>
      <c r="I133" s="730"/>
      <c r="J133" s="730"/>
      <c r="K133" s="730"/>
      <c r="L133" s="730"/>
      <c r="M133" s="730"/>
      <c r="N133" s="725"/>
    </row>
    <row r="134" spans="1:14" s="124" customFormat="1" ht="14.25" customHeight="1">
      <c r="A134" s="602" t="s">
        <v>350</v>
      </c>
      <c r="B134" s="646" t="s">
        <v>351</v>
      </c>
      <c r="C134" s="533"/>
      <c r="D134" s="534"/>
      <c r="E134" s="534"/>
      <c r="F134" s="534"/>
      <c r="G134" s="534"/>
      <c r="H134" s="534"/>
      <c r="I134" s="648"/>
      <c r="J134" s="648"/>
      <c r="K134" s="648"/>
      <c r="L134" s="648"/>
      <c r="M134" s="648"/>
      <c r="N134" s="724"/>
    </row>
    <row r="135" spans="1:14" s="124" customFormat="1" ht="14.25" customHeight="1">
      <c r="A135" s="498"/>
      <c r="B135" s="429" t="s">
        <v>494</v>
      </c>
      <c r="C135" s="510"/>
      <c r="D135" s="430"/>
      <c r="E135" s="430">
        <v>500</v>
      </c>
      <c r="F135" s="430"/>
      <c r="G135" s="430"/>
      <c r="H135" s="430"/>
      <c r="I135" s="431"/>
      <c r="J135" s="431"/>
      <c r="K135" s="431"/>
      <c r="L135" s="431"/>
      <c r="M135" s="431"/>
      <c r="N135" s="503">
        <f>SUM(C135:M135)</f>
        <v>500</v>
      </c>
    </row>
    <row r="136" spans="1:14" s="124" customFormat="1" ht="14.25" customHeight="1">
      <c r="A136" s="498"/>
      <c r="B136" s="429" t="s">
        <v>495</v>
      </c>
      <c r="C136" s="510"/>
      <c r="D136" s="430"/>
      <c r="E136" s="430">
        <v>500</v>
      </c>
      <c r="F136" s="430"/>
      <c r="G136" s="430"/>
      <c r="H136" s="430"/>
      <c r="I136" s="431"/>
      <c r="J136" s="431"/>
      <c r="K136" s="431"/>
      <c r="L136" s="431"/>
      <c r="M136" s="431"/>
      <c r="N136" s="503">
        <f>SUM(C136:M136)</f>
        <v>500</v>
      </c>
    </row>
    <row r="137" spans="1:14" s="124" customFormat="1" ht="14.25" customHeight="1" thickBot="1">
      <c r="A137" s="621"/>
      <c r="B137" s="685"/>
      <c r="C137" s="729"/>
      <c r="D137" s="686"/>
      <c r="E137" s="686"/>
      <c r="F137" s="686"/>
      <c r="G137" s="686"/>
      <c r="H137" s="686"/>
      <c r="I137" s="730"/>
      <c r="J137" s="730"/>
      <c r="K137" s="730"/>
      <c r="L137" s="730"/>
      <c r="M137" s="730"/>
      <c r="N137" s="503"/>
    </row>
    <row r="138" spans="1:14" s="124" customFormat="1" ht="16.5" customHeight="1">
      <c r="A138" s="602" t="s">
        <v>377</v>
      </c>
      <c r="B138" s="646" t="s">
        <v>2</v>
      </c>
      <c r="C138" s="731"/>
      <c r="D138" s="614"/>
      <c r="E138" s="614"/>
      <c r="F138" s="614"/>
      <c r="G138" s="614"/>
      <c r="H138" s="614"/>
      <c r="I138" s="648"/>
      <c r="J138" s="648"/>
      <c r="K138" s="648"/>
      <c r="L138" s="648"/>
      <c r="M138" s="648"/>
      <c r="N138" s="724"/>
    </row>
    <row r="139" spans="1:14" s="124" customFormat="1" ht="16.5" customHeight="1">
      <c r="A139" s="498"/>
      <c r="B139" s="429" t="s">
        <v>494</v>
      </c>
      <c r="C139" s="511"/>
      <c r="D139" s="432"/>
      <c r="E139" s="432">
        <v>20000</v>
      </c>
      <c r="F139" s="432"/>
      <c r="G139" s="432"/>
      <c r="H139" s="432"/>
      <c r="I139" s="431"/>
      <c r="J139" s="431"/>
      <c r="K139" s="431"/>
      <c r="L139" s="431"/>
      <c r="M139" s="431"/>
      <c r="N139" s="503">
        <f>SUM(C139:M139)</f>
        <v>20000</v>
      </c>
    </row>
    <row r="140" spans="1:14" s="124" customFormat="1" ht="16.5" customHeight="1">
      <c r="A140" s="498"/>
      <c r="B140" s="429" t="s">
        <v>495</v>
      </c>
      <c r="C140" s="511"/>
      <c r="D140" s="432"/>
      <c r="E140" s="432">
        <v>20000</v>
      </c>
      <c r="F140" s="432"/>
      <c r="G140" s="432"/>
      <c r="H140" s="432"/>
      <c r="I140" s="431"/>
      <c r="J140" s="431"/>
      <c r="K140" s="431"/>
      <c r="L140" s="431"/>
      <c r="M140" s="431"/>
      <c r="N140" s="503">
        <f>SUM(C140:M140)</f>
        <v>20000</v>
      </c>
    </row>
    <row r="141" spans="1:14" s="124" customFormat="1" ht="16.5" customHeight="1" thickBot="1">
      <c r="A141" s="621"/>
      <c r="B141" s="685"/>
      <c r="C141" s="732"/>
      <c r="D141" s="686"/>
      <c r="E141" s="686"/>
      <c r="F141" s="686"/>
      <c r="G141" s="686"/>
      <c r="H141" s="686"/>
      <c r="I141" s="730"/>
      <c r="J141" s="730"/>
      <c r="K141" s="730"/>
      <c r="L141" s="730"/>
      <c r="M141" s="730"/>
      <c r="N141" s="725"/>
    </row>
    <row r="142" spans="1:14" s="124" customFormat="1" ht="12.75" customHeight="1">
      <c r="A142" s="602" t="s">
        <v>378</v>
      </c>
      <c r="B142" s="646" t="s">
        <v>194</v>
      </c>
      <c r="C142" s="709"/>
      <c r="D142" s="614"/>
      <c r="E142" s="647"/>
      <c r="F142" s="614"/>
      <c r="G142" s="614"/>
      <c r="H142" s="614"/>
      <c r="I142" s="648"/>
      <c r="J142" s="648"/>
      <c r="K142" s="648"/>
      <c r="L142" s="648"/>
      <c r="M142" s="648"/>
      <c r="N142" s="724"/>
    </row>
    <row r="143" spans="1:14" s="124" customFormat="1" ht="12.75" customHeight="1">
      <c r="A143" s="498"/>
      <c r="B143" s="429" t="s">
        <v>494</v>
      </c>
      <c r="C143" s="510"/>
      <c r="D143" s="430"/>
      <c r="E143" s="522">
        <v>2750</v>
      </c>
      <c r="F143" s="430"/>
      <c r="G143" s="430"/>
      <c r="H143" s="430"/>
      <c r="I143" s="431"/>
      <c r="J143" s="431"/>
      <c r="K143" s="431"/>
      <c r="L143" s="431"/>
      <c r="M143" s="431"/>
      <c r="N143" s="503">
        <f>SUM(C143:M143)</f>
        <v>2750</v>
      </c>
    </row>
    <row r="144" spans="1:14" s="124" customFormat="1" ht="12.75" customHeight="1">
      <c r="A144" s="498"/>
      <c r="B144" s="429" t="s">
        <v>495</v>
      </c>
      <c r="C144" s="510"/>
      <c r="D144" s="430"/>
      <c r="E144" s="522">
        <v>2750</v>
      </c>
      <c r="F144" s="430"/>
      <c r="G144" s="430"/>
      <c r="H144" s="430"/>
      <c r="I144" s="431"/>
      <c r="J144" s="431"/>
      <c r="K144" s="431"/>
      <c r="L144" s="431"/>
      <c r="M144" s="431"/>
      <c r="N144" s="503">
        <f>SUM(C144:M144)</f>
        <v>2750</v>
      </c>
    </row>
    <row r="145" spans="1:14" s="124" customFormat="1" ht="12.75" customHeight="1" thickBot="1">
      <c r="A145" s="621"/>
      <c r="B145" s="685"/>
      <c r="C145" s="729"/>
      <c r="D145" s="686"/>
      <c r="E145" s="734"/>
      <c r="F145" s="686"/>
      <c r="G145" s="686"/>
      <c r="H145" s="686"/>
      <c r="I145" s="730"/>
      <c r="J145" s="730"/>
      <c r="K145" s="730"/>
      <c r="L145" s="730"/>
      <c r="M145" s="730"/>
      <c r="N145" s="725"/>
    </row>
    <row r="146" spans="1:14" s="124" customFormat="1">
      <c r="A146" s="602" t="s">
        <v>341</v>
      </c>
      <c r="B146" s="646" t="s">
        <v>396</v>
      </c>
      <c r="C146" s="533"/>
      <c r="D146" s="534"/>
      <c r="E146" s="733"/>
      <c r="F146" s="534"/>
      <c r="G146" s="534"/>
      <c r="H146" s="534"/>
      <c r="I146" s="648"/>
      <c r="J146" s="648"/>
      <c r="K146" s="648"/>
      <c r="L146" s="648"/>
      <c r="M146" s="648"/>
      <c r="N146" s="724"/>
    </row>
    <row r="147" spans="1:14" s="124" customFormat="1">
      <c r="A147" s="498"/>
      <c r="B147" s="429" t="s">
        <v>494</v>
      </c>
      <c r="C147" s="510">
        <v>28148</v>
      </c>
      <c r="D147" s="430">
        <v>8210</v>
      </c>
      <c r="E147" s="522">
        <v>50490</v>
      </c>
      <c r="F147" s="430"/>
      <c r="G147" s="430"/>
      <c r="H147" s="430">
        <v>0</v>
      </c>
      <c r="I147" s="431">
        <v>6767</v>
      </c>
      <c r="J147" s="431"/>
      <c r="K147" s="431"/>
      <c r="L147" s="431"/>
      <c r="M147" s="431"/>
      <c r="N147" s="503">
        <f>SUM(C147:M147)</f>
        <v>93615</v>
      </c>
    </row>
    <row r="148" spans="1:14" s="124" customFormat="1">
      <c r="A148" s="498"/>
      <c r="B148" s="429" t="s">
        <v>495</v>
      </c>
      <c r="C148" s="510">
        <f>'16.sz. melléklet'!C55</f>
        <v>24679</v>
      </c>
      <c r="D148" s="430">
        <f>'16.sz. melléklet'!D55</f>
        <v>7232</v>
      </c>
      <c r="E148" s="522">
        <f>'16.sz. melléklet'!E55</f>
        <v>14718</v>
      </c>
      <c r="F148" s="430"/>
      <c r="G148" s="430"/>
      <c r="H148" s="430">
        <f>'16.sz. melléklet'!F55</f>
        <v>1000</v>
      </c>
      <c r="I148" s="431">
        <v>0</v>
      </c>
      <c r="J148" s="431"/>
      <c r="K148" s="431"/>
      <c r="L148" s="431"/>
      <c r="M148" s="431"/>
      <c r="N148" s="503">
        <f>SUM(C148:M148)</f>
        <v>47629</v>
      </c>
    </row>
    <row r="149" spans="1:14" s="124" customFormat="1" ht="13.5" thickBot="1">
      <c r="A149" s="621"/>
      <c r="B149" s="685"/>
      <c r="C149" s="729"/>
      <c r="D149" s="686"/>
      <c r="E149" s="734"/>
      <c r="F149" s="686"/>
      <c r="G149" s="686"/>
      <c r="H149" s="686"/>
      <c r="I149" s="730"/>
      <c r="J149" s="730"/>
      <c r="K149" s="730"/>
      <c r="L149" s="730"/>
      <c r="M149" s="730"/>
      <c r="N149" s="725"/>
    </row>
    <row r="150" spans="1:14" s="124" customFormat="1">
      <c r="A150" s="602" t="s">
        <v>352</v>
      </c>
      <c r="B150" s="646" t="s">
        <v>353</v>
      </c>
      <c r="C150" s="533"/>
      <c r="D150" s="534"/>
      <c r="E150" s="534"/>
      <c r="F150" s="534"/>
      <c r="G150" s="534"/>
      <c r="H150" s="534"/>
      <c r="I150" s="648"/>
      <c r="J150" s="648"/>
      <c r="K150" s="648"/>
      <c r="L150" s="648"/>
      <c r="M150" s="648"/>
      <c r="N150" s="724"/>
    </row>
    <row r="151" spans="1:14" s="124" customFormat="1">
      <c r="A151" s="498"/>
      <c r="B151" s="429" t="s">
        <v>494</v>
      </c>
      <c r="C151" s="510">
        <v>45</v>
      </c>
      <c r="D151" s="430">
        <v>12</v>
      </c>
      <c r="E151" s="430">
        <v>1016</v>
      </c>
      <c r="F151" s="430"/>
      <c r="G151" s="430"/>
      <c r="H151" s="430"/>
      <c r="I151" s="431"/>
      <c r="J151" s="431"/>
      <c r="K151" s="431"/>
      <c r="L151" s="431"/>
      <c r="M151" s="431"/>
      <c r="N151" s="503">
        <f>SUM(C151:M151)</f>
        <v>1073</v>
      </c>
    </row>
    <row r="152" spans="1:14" s="124" customFormat="1">
      <c r="A152" s="498"/>
      <c r="B152" s="429" t="s">
        <v>495</v>
      </c>
      <c r="C152" s="510">
        <v>45</v>
      </c>
      <c r="D152" s="430">
        <v>12</v>
      </c>
      <c r="E152" s="430">
        <v>1016</v>
      </c>
      <c r="F152" s="430"/>
      <c r="G152" s="430"/>
      <c r="H152" s="430"/>
      <c r="I152" s="431"/>
      <c r="J152" s="431"/>
      <c r="K152" s="431"/>
      <c r="L152" s="431"/>
      <c r="M152" s="431"/>
      <c r="N152" s="503">
        <f>SUM(C152:M152)</f>
        <v>1073</v>
      </c>
    </row>
    <row r="153" spans="1:14" s="124" customFormat="1" ht="13.5" thickBot="1">
      <c r="A153" s="621"/>
      <c r="B153" s="685"/>
      <c r="C153" s="729"/>
      <c r="D153" s="686"/>
      <c r="E153" s="686"/>
      <c r="F153" s="686"/>
      <c r="G153" s="686"/>
      <c r="H153" s="686"/>
      <c r="I153" s="730"/>
      <c r="J153" s="730"/>
      <c r="K153" s="730"/>
      <c r="L153" s="730"/>
      <c r="M153" s="730"/>
      <c r="N153" s="725"/>
    </row>
    <row r="154" spans="1:14" s="124" customFormat="1">
      <c r="A154" s="602" t="s">
        <v>354</v>
      </c>
      <c r="B154" s="646" t="s">
        <v>355</v>
      </c>
      <c r="C154" s="533"/>
      <c r="D154" s="534"/>
      <c r="E154" s="534"/>
      <c r="F154" s="534"/>
      <c r="G154" s="534"/>
      <c r="H154" s="534"/>
      <c r="I154" s="648"/>
      <c r="J154" s="648"/>
      <c r="K154" s="648"/>
      <c r="L154" s="648"/>
      <c r="M154" s="648"/>
      <c r="N154" s="724"/>
    </row>
    <row r="155" spans="1:14" s="124" customFormat="1">
      <c r="A155" s="498"/>
      <c r="B155" s="429" t="s">
        <v>494</v>
      </c>
      <c r="C155" s="510"/>
      <c r="D155" s="430"/>
      <c r="E155" s="430">
        <v>18060</v>
      </c>
      <c r="F155" s="430"/>
      <c r="G155" s="430"/>
      <c r="H155" s="430"/>
      <c r="I155" s="431"/>
      <c r="J155" s="431"/>
      <c r="K155" s="431"/>
      <c r="L155" s="431"/>
      <c r="M155" s="431"/>
      <c r="N155" s="503">
        <f>SUM(C155:M155)</f>
        <v>18060</v>
      </c>
    </row>
    <row r="156" spans="1:14" s="124" customFormat="1">
      <c r="A156" s="498"/>
      <c r="B156" s="429" t="s">
        <v>495</v>
      </c>
      <c r="C156" s="510"/>
      <c r="D156" s="430"/>
      <c r="E156" s="430">
        <v>18060</v>
      </c>
      <c r="F156" s="430"/>
      <c r="G156" s="430"/>
      <c r="H156" s="430"/>
      <c r="I156" s="431"/>
      <c r="J156" s="431"/>
      <c r="K156" s="431"/>
      <c r="L156" s="431"/>
      <c r="M156" s="431"/>
      <c r="N156" s="503">
        <f>SUM(C156:M156)</f>
        <v>18060</v>
      </c>
    </row>
    <row r="157" spans="1:14" s="124" customFormat="1" ht="13.5" thickBot="1">
      <c r="A157" s="621"/>
      <c r="B157" s="685"/>
      <c r="C157" s="729"/>
      <c r="D157" s="686"/>
      <c r="E157" s="686"/>
      <c r="F157" s="686"/>
      <c r="G157" s="686"/>
      <c r="H157" s="686"/>
      <c r="I157" s="730"/>
      <c r="J157" s="730"/>
      <c r="K157" s="730"/>
      <c r="L157" s="730"/>
      <c r="M157" s="730"/>
      <c r="N157" s="725"/>
    </row>
    <row r="158" spans="1:14" s="124" customFormat="1">
      <c r="A158" s="602" t="s">
        <v>356</v>
      </c>
      <c r="B158" s="646" t="s">
        <v>357</v>
      </c>
      <c r="C158" s="533"/>
      <c r="D158" s="534"/>
      <c r="E158" s="534"/>
      <c r="F158" s="534"/>
      <c r="G158" s="534"/>
      <c r="H158" s="534"/>
      <c r="I158" s="648"/>
      <c r="J158" s="648"/>
      <c r="K158" s="648"/>
      <c r="L158" s="648"/>
      <c r="M158" s="648"/>
      <c r="N158" s="724"/>
    </row>
    <row r="159" spans="1:14" s="124" customFormat="1">
      <c r="A159" s="498"/>
      <c r="B159" s="429" t="s">
        <v>494</v>
      </c>
      <c r="C159" s="510"/>
      <c r="D159" s="430"/>
      <c r="E159" s="430"/>
      <c r="F159" s="430"/>
      <c r="G159" s="430"/>
      <c r="H159" s="430"/>
      <c r="I159" s="431"/>
      <c r="J159" s="431"/>
      <c r="K159" s="431"/>
      <c r="L159" s="431"/>
      <c r="M159" s="431"/>
      <c r="N159" s="503">
        <f>SUM(C159:M159)</f>
        <v>0</v>
      </c>
    </row>
    <row r="160" spans="1:14" s="124" customFormat="1">
      <c r="A160" s="498"/>
      <c r="B160" s="429" t="s">
        <v>495</v>
      </c>
      <c r="C160" s="510"/>
      <c r="D160" s="430"/>
      <c r="E160" s="430"/>
      <c r="F160" s="430"/>
      <c r="G160" s="430"/>
      <c r="H160" s="430"/>
      <c r="I160" s="431"/>
      <c r="J160" s="431"/>
      <c r="K160" s="431"/>
      <c r="L160" s="431"/>
      <c r="M160" s="431"/>
      <c r="N160" s="503">
        <f>SUM(C160:M160)</f>
        <v>0</v>
      </c>
    </row>
    <row r="161" spans="1:14" s="124" customFormat="1" ht="13.5" thickBot="1">
      <c r="A161" s="621"/>
      <c r="B161" s="685"/>
      <c r="C161" s="729"/>
      <c r="D161" s="686"/>
      <c r="E161" s="686"/>
      <c r="F161" s="686"/>
      <c r="G161" s="686"/>
      <c r="H161" s="686"/>
      <c r="I161" s="730"/>
      <c r="J161" s="730"/>
      <c r="K161" s="730"/>
      <c r="L161" s="730"/>
      <c r="M161" s="730"/>
      <c r="N161" s="725"/>
    </row>
    <row r="162" spans="1:14" s="124" customFormat="1">
      <c r="A162" s="602" t="s">
        <v>358</v>
      </c>
      <c r="B162" s="646" t="s">
        <v>127</v>
      </c>
      <c r="C162" s="533"/>
      <c r="D162" s="534"/>
      <c r="E162" s="534"/>
      <c r="F162" s="534"/>
      <c r="G162" s="534"/>
      <c r="H162" s="534"/>
      <c r="I162" s="648"/>
      <c r="J162" s="648"/>
      <c r="K162" s="648"/>
      <c r="L162" s="648"/>
      <c r="M162" s="648"/>
      <c r="N162" s="724"/>
    </row>
    <row r="163" spans="1:14" s="124" customFormat="1">
      <c r="A163" s="498"/>
      <c r="B163" s="429" t="s">
        <v>494</v>
      </c>
      <c r="C163" s="510">
        <v>6789</v>
      </c>
      <c r="D163" s="430">
        <v>1875</v>
      </c>
      <c r="E163" s="430">
        <v>1780</v>
      </c>
      <c r="F163" s="430"/>
      <c r="G163" s="430"/>
      <c r="H163" s="430"/>
      <c r="I163" s="431"/>
      <c r="J163" s="431"/>
      <c r="K163" s="431"/>
      <c r="L163" s="431"/>
      <c r="M163" s="431"/>
      <c r="N163" s="503">
        <f>SUM(C163:M163)</f>
        <v>10444</v>
      </c>
    </row>
    <row r="164" spans="1:14" s="124" customFormat="1">
      <c r="A164" s="498"/>
      <c r="B164" s="429" t="s">
        <v>495</v>
      </c>
      <c r="C164" s="510">
        <f>'6. sz.melléklet'!C67</f>
        <v>6897</v>
      </c>
      <c r="D164" s="430">
        <f>'6. sz.melléklet'!D67</f>
        <v>1923</v>
      </c>
      <c r="E164" s="430">
        <f>'6. sz.melléklet'!E67</f>
        <v>1780</v>
      </c>
      <c r="F164" s="430"/>
      <c r="G164" s="430"/>
      <c r="H164" s="430"/>
      <c r="I164" s="431"/>
      <c r="J164" s="431"/>
      <c r="K164" s="431"/>
      <c r="L164" s="431"/>
      <c r="M164" s="431"/>
      <c r="N164" s="503">
        <f>SUM(C164:M164)</f>
        <v>10600</v>
      </c>
    </row>
    <row r="165" spans="1:14" s="124" customFormat="1" ht="13.5" thickBot="1">
      <c r="A165" s="621"/>
      <c r="B165" s="685"/>
      <c r="C165" s="729"/>
      <c r="D165" s="686"/>
      <c r="E165" s="686"/>
      <c r="F165" s="686"/>
      <c r="G165" s="686"/>
      <c r="H165" s="686"/>
      <c r="I165" s="730"/>
      <c r="J165" s="730"/>
      <c r="K165" s="730"/>
      <c r="L165" s="730"/>
      <c r="M165" s="730"/>
      <c r="N165" s="725"/>
    </row>
    <row r="166" spans="1:14" s="124" customFormat="1">
      <c r="A166" s="602" t="s">
        <v>359</v>
      </c>
      <c r="B166" s="646" t="s">
        <v>126</v>
      </c>
      <c r="C166" s="533"/>
      <c r="D166" s="534"/>
      <c r="E166" s="534"/>
      <c r="F166" s="534"/>
      <c r="G166" s="534"/>
      <c r="H166" s="534"/>
      <c r="I166" s="648"/>
      <c r="J166" s="648"/>
      <c r="K166" s="648"/>
      <c r="L166" s="648"/>
      <c r="M166" s="648"/>
      <c r="N166" s="724"/>
    </row>
    <row r="167" spans="1:14" s="124" customFormat="1">
      <c r="A167" s="498"/>
      <c r="B167" s="429" t="s">
        <v>494</v>
      </c>
      <c r="C167" s="510">
        <v>447</v>
      </c>
      <c r="D167" s="430">
        <v>121</v>
      </c>
      <c r="E167" s="430"/>
      <c r="F167" s="430"/>
      <c r="G167" s="430"/>
      <c r="H167" s="430"/>
      <c r="I167" s="431"/>
      <c r="J167" s="431"/>
      <c r="K167" s="431"/>
      <c r="L167" s="431"/>
      <c r="M167" s="431"/>
      <c r="N167" s="503">
        <f>SUM(C167:M167)</f>
        <v>568</v>
      </c>
    </row>
    <row r="168" spans="1:14" s="124" customFormat="1">
      <c r="A168" s="498"/>
      <c r="B168" s="429" t="s">
        <v>495</v>
      </c>
      <c r="C168" s="510">
        <v>447</v>
      </c>
      <c r="D168" s="430">
        <v>121</v>
      </c>
      <c r="E168" s="430"/>
      <c r="F168" s="430"/>
      <c r="G168" s="430"/>
      <c r="H168" s="430"/>
      <c r="I168" s="431"/>
      <c r="J168" s="431"/>
      <c r="K168" s="431"/>
      <c r="L168" s="431"/>
      <c r="M168" s="431"/>
      <c r="N168" s="503">
        <f>SUM(C168:M168)</f>
        <v>568</v>
      </c>
    </row>
    <row r="169" spans="1:14" s="124" customFormat="1" ht="13.5" thickBot="1">
      <c r="A169" s="621"/>
      <c r="B169" s="685"/>
      <c r="C169" s="729"/>
      <c r="D169" s="686"/>
      <c r="E169" s="686"/>
      <c r="F169" s="686"/>
      <c r="G169" s="686"/>
      <c r="H169" s="686"/>
      <c r="I169" s="730"/>
      <c r="J169" s="730"/>
      <c r="K169" s="730"/>
      <c r="L169" s="730"/>
      <c r="M169" s="730"/>
      <c r="N169" s="725"/>
    </row>
    <row r="170" spans="1:14" s="124" customFormat="1" ht="15.75" customHeight="1">
      <c r="A170" s="602" t="s">
        <v>360</v>
      </c>
      <c r="B170" s="646" t="s">
        <v>361</v>
      </c>
      <c r="C170" s="533"/>
      <c r="D170" s="534"/>
      <c r="E170" s="534"/>
      <c r="F170" s="534"/>
      <c r="G170" s="534"/>
      <c r="H170" s="534"/>
      <c r="I170" s="648"/>
      <c r="J170" s="648"/>
      <c r="K170" s="648"/>
      <c r="L170" s="648"/>
      <c r="M170" s="648"/>
      <c r="N170" s="724"/>
    </row>
    <row r="171" spans="1:14" s="124" customFormat="1" ht="15.75" customHeight="1">
      <c r="A171" s="498"/>
      <c r="B171" s="429" t="s">
        <v>494</v>
      </c>
      <c r="C171" s="510">
        <v>520</v>
      </c>
      <c r="D171" s="430">
        <v>140</v>
      </c>
      <c r="E171" s="430">
        <v>1180</v>
      </c>
      <c r="F171" s="430"/>
      <c r="G171" s="430"/>
      <c r="H171" s="430"/>
      <c r="I171" s="431"/>
      <c r="J171" s="431"/>
      <c r="K171" s="431"/>
      <c r="L171" s="431"/>
      <c r="M171" s="431"/>
      <c r="N171" s="503">
        <f>SUM(C171:M171)</f>
        <v>1840</v>
      </c>
    </row>
    <row r="172" spans="1:14" s="124" customFormat="1" ht="15.75" customHeight="1">
      <c r="A172" s="498"/>
      <c r="B172" s="429" t="s">
        <v>495</v>
      </c>
      <c r="C172" s="510">
        <v>520</v>
      </c>
      <c r="D172" s="430">
        <v>140</v>
      </c>
      <c r="E172" s="430">
        <v>1180</v>
      </c>
      <c r="F172" s="430"/>
      <c r="G172" s="430"/>
      <c r="H172" s="430"/>
      <c r="I172" s="431"/>
      <c r="J172" s="431"/>
      <c r="K172" s="431"/>
      <c r="L172" s="431"/>
      <c r="M172" s="431"/>
      <c r="N172" s="503">
        <f>SUM(C172:M172)</f>
        <v>1840</v>
      </c>
    </row>
    <row r="173" spans="1:14" s="124" customFormat="1" ht="15.75" customHeight="1" thickBot="1">
      <c r="A173" s="621"/>
      <c r="B173" s="685"/>
      <c r="C173" s="729"/>
      <c r="D173" s="686"/>
      <c r="E173" s="686"/>
      <c r="F173" s="686"/>
      <c r="G173" s="686"/>
      <c r="H173" s="686"/>
      <c r="I173" s="730"/>
      <c r="J173" s="730"/>
      <c r="K173" s="730"/>
      <c r="L173" s="730"/>
      <c r="M173" s="730"/>
      <c r="N173" s="725"/>
    </row>
    <row r="174" spans="1:14" s="124" customFormat="1" ht="15.75" customHeight="1">
      <c r="A174" s="602" t="s">
        <v>403</v>
      </c>
      <c r="B174" s="646" t="s">
        <v>404</v>
      </c>
      <c r="C174" s="533"/>
      <c r="D174" s="534"/>
      <c r="E174" s="534"/>
      <c r="F174" s="534"/>
      <c r="G174" s="534"/>
      <c r="H174" s="534"/>
      <c r="I174" s="648"/>
      <c r="J174" s="648"/>
      <c r="K174" s="648"/>
      <c r="L174" s="648"/>
      <c r="M174" s="648"/>
      <c r="N174" s="724"/>
    </row>
    <row r="175" spans="1:14" s="124" customFormat="1" ht="15.75" customHeight="1">
      <c r="A175" s="498"/>
      <c r="B175" s="429" t="s">
        <v>494</v>
      </c>
      <c r="C175" s="510"/>
      <c r="D175" s="430"/>
      <c r="E175" s="430"/>
      <c r="F175" s="430"/>
      <c r="G175" s="430"/>
      <c r="H175" s="430"/>
      <c r="I175" s="431">
        <v>780</v>
      </c>
      <c r="J175" s="431"/>
      <c r="K175" s="431"/>
      <c r="L175" s="431"/>
      <c r="M175" s="431"/>
      <c r="N175" s="503">
        <f>SUM(C175:M175)</f>
        <v>780</v>
      </c>
    </row>
    <row r="176" spans="1:14" s="124" customFormat="1" ht="15.75" customHeight="1">
      <c r="A176" s="498"/>
      <c r="B176" s="429" t="s">
        <v>495</v>
      </c>
      <c r="C176" s="510"/>
      <c r="D176" s="430"/>
      <c r="E176" s="430"/>
      <c r="F176" s="430"/>
      <c r="G176" s="430"/>
      <c r="H176" s="430"/>
      <c r="I176" s="431">
        <v>780</v>
      </c>
      <c r="J176" s="431"/>
      <c r="K176" s="431"/>
      <c r="L176" s="431"/>
      <c r="M176" s="431"/>
      <c r="N176" s="503">
        <f>SUM(C176:M176)</f>
        <v>780</v>
      </c>
    </row>
    <row r="177" spans="1:14" s="124" customFormat="1" ht="15.75" customHeight="1" thickBot="1">
      <c r="A177" s="621"/>
      <c r="B177" s="685"/>
      <c r="C177" s="729"/>
      <c r="D177" s="686"/>
      <c r="E177" s="686"/>
      <c r="F177" s="686"/>
      <c r="G177" s="686"/>
      <c r="H177" s="686"/>
      <c r="I177" s="730"/>
      <c r="J177" s="730"/>
      <c r="K177" s="730"/>
      <c r="L177" s="730"/>
      <c r="M177" s="730"/>
      <c r="N177" s="725"/>
    </row>
    <row r="178" spans="1:14" s="124" customFormat="1" ht="15.75" customHeight="1">
      <c r="A178" s="602" t="s">
        <v>405</v>
      </c>
      <c r="B178" s="646" t="s">
        <v>406</v>
      </c>
      <c r="C178" s="533"/>
      <c r="D178" s="534"/>
      <c r="E178" s="534"/>
      <c r="F178" s="534"/>
      <c r="G178" s="534"/>
      <c r="H178" s="534"/>
      <c r="I178" s="648"/>
      <c r="J178" s="648"/>
      <c r="K178" s="648"/>
      <c r="L178" s="648"/>
      <c r="M178" s="648"/>
      <c r="N178" s="724"/>
    </row>
    <row r="179" spans="1:14" s="124" customFormat="1" ht="15.75" customHeight="1">
      <c r="A179" s="498"/>
      <c r="B179" s="429" t="s">
        <v>494</v>
      </c>
      <c r="C179" s="510"/>
      <c r="D179" s="430"/>
      <c r="E179" s="430"/>
      <c r="F179" s="430"/>
      <c r="G179" s="430"/>
      <c r="H179" s="430"/>
      <c r="I179" s="431">
        <v>900</v>
      </c>
      <c r="J179" s="431"/>
      <c r="K179" s="431"/>
      <c r="L179" s="431"/>
      <c r="M179" s="431"/>
      <c r="N179" s="503">
        <f>SUM(C179:M179)</f>
        <v>900</v>
      </c>
    </row>
    <row r="180" spans="1:14" s="124" customFormat="1" ht="15.75" customHeight="1">
      <c r="A180" s="498"/>
      <c r="B180" s="429" t="s">
        <v>495</v>
      </c>
      <c r="C180" s="510"/>
      <c r="D180" s="430"/>
      <c r="E180" s="430"/>
      <c r="F180" s="430"/>
      <c r="G180" s="430"/>
      <c r="H180" s="430"/>
      <c r="I180" s="431">
        <v>900</v>
      </c>
      <c r="J180" s="431"/>
      <c r="K180" s="431"/>
      <c r="L180" s="431"/>
      <c r="M180" s="431"/>
      <c r="N180" s="503">
        <f>SUM(C180:M180)</f>
        <v>900</v>
      </c>
    </row>
    <row r="181" spans="1:14" s="124" customFormat="1" ht="15.75" customHeight="1" thickBot="1">
      <c r="A181" s="621"/>
      <c r="B181" s="685"/>
      <c r="C181" s="729"/>
      <c r="D181" s="686"/>
      <c r="E181" s="686"/>
      <c r="F181" s="686"/>
      <c r="G181" s="686"/>
      <c r="H181" s="686"/>
      <c r="I181" s="730"/>
      <c r="J181" s="730"/>
      <c r="K181" s="730"/>
      <c r="L181" s="730"/>
      <c r="M181" s="730"/>
      <c r="N181" s="725"/>
    </row>
    <row r="182" spans="1:14" s="124" customFormat="1">
      <c r="A182" s="602" t="s">
        <v>331</v>
      </c>
      <c r="B182" s="603" t="s">
        <v>4</v>
      </c>
      <c r="C182" s="620"/>
      <c r="D182" s="620"/>
      <c r="E182" s="620"/>
      <c r="F182" s="614"/>
      <c r="G182" s="614"/>
      <c r="H182" s="614"/>
      <c r="I182" s="648"/>
      <c r="J182" s="648"/>
      <c r="K182" s="648"/>
      <c r="L182" s="648"/>
      <c r="M182" s="648"/>
      <c r="N182" s="724"/>
    </row>
    <row r="183" spans="1:14" s="124" customFormat="1">
      <c r="A183" s="602"/>
      <c r="B183" s="429" t="s">
        <v>494</v>
      </c>
      <c r="C183" s="620">
        <v>4952</v>
      </c>
      <c r="D183" s="620">
        <v>1361</v>
      </c>
      <c r="E183" s="620">
        <v>1454</v>
      </c>
      <c r="F183" s="432"/>
      <c r="G183" s="432"/>
      <c r="H183" s="432"/>
      <c r="I183" s="431"/>
      <c r="J183" s="431"/>
      <c r="K183" s="431"/>
      <c r="L183" s="431"/>
      <c r="M183" s="431"/>
      <c r="N183" s="503">
        <f>SUM(C183:M183)</f>
        <v>7767</v>
      </c>
    </row>
    <row r="184" spans="1:14" s="124" customFormat="1">
      <c r="A184" s="602"/>
      <c r="B184" s="429" t="s">
        <v>495</v>
      </c>
      <c r="C184" s="620">
        <f>'15.sz.melléklet'!C12</f>
        <v>5099</v>
      </c>
      <c r="D184" s="620">
        <f>'15.sz.melléklet'!D12</f>
        <v>1429</v>
      </c>
      <c r="E184" s="620">
        <f>'15.sz.melléklet'!E12</f>
        <v>1700</v>
      </c>
      <c r="F184" s="432"/>
      <c r="G184" s="432"/>
      <c r="H184" s="432"/>
      <c r="I184" s="431"/>
      <c r="J184" s="431"/>
      <c r="K184" s="431"/>
      <c r="L184" s="431"/>
      <c r="M184" s="431"/>
      <c r="N184" s="503">
        <f>SUM(C184:M184)</f>
        <v>8228</v>
      </c>
    </row>
    <row r="185" spans="1:14" s="124" customFormat="1" ht="13.5" thickBot="1">
      <c r="A185" s="621"/>
      <c r="B185" s="685"/>
      <c r="C185" s="693"/>
      <c r="D185" s="693"/>
      <c r="E185" s="693"/>
      <c r="F185" s="686"/>
      <c r="G185" s="686"/>
      <c r="H185" s="686"/>
      <c r="I185" s="730"/>
      <c r="J185" s="730"/>
      <c r="K185" s="730"/>
      <c r="L185" s="730"/>
      <c r="M185" s="730"/>
      <c r="N185" s="725"/>
    </row>
    <row r="186" spans="1:14" s="124" customFormat="1">
      <c r="A186" s="602" t="s">
        <v>332</v>
      </c>
      <c r="B186" s="603" t="s">
        <v>111</v>
      </c>
      <c r="C186" s="620"/>
      <c r="D186" s="620"/>
      <c r="E186" s="620"/>
      <c r="F186" s="614"/>
      <c r="G186" s="614"/>
      <c r="H186" s="614"/>
      <c r="I186" s="648"/>
      <c r="J186" s="648"/>
      <c r="K186" s="648"/>
      <c r="L186" s="648"/>
      <c r="M186" s="648"/>
      <c r="N186" s="724"/>
    </row>
    <row r="187" spans="1:14" s="124" customFormat="1">
      <c r="A187" s="602"/>
      <c r="B187" s="429" t="s">
        <v>494</v>
      </c>
      <c r="C187" s="619">
        <v>12476</v>
      </c>
      <c r="D187" s="619">
        <v>3684</v>
      </c>
      <c r="E187" s="619">
        <v>13605</v>
      </c>
      <c r="F187" s="430"/>
      <c r="G187" s="430"/>
      <c r="H187" s="430">
        <v>0</v>
      </c>
      <c r="I187" s="431"/>
      <c r="J187" s="431"/>
      <c r="K187" s="431"/>
      <c r="L187" s="431"/>
      <c r="M187" s="431"/>
      <c r="N187" s="503">
        <f>SUM(C187:M187)</f>
        <v>29765</v>
      </c>
    </row>
    <row r="188" spans="1:14" s="124" customFormat="1">
      <c r="A188" s="602"/>
      <c r="B188" s="429" t="s">
        <v>495</v>
      </c>
      <c r="C188" s="619">
        <f>'15.sz.melléklet'!C8</f>
        <v>12949</v>
      </c>
      <c r="D188" s="619">
        <f>'15.sz.melléklet'!D8</f>
        <v>3889</v>
      </c>
      <c r="E188" s="619">
        <f>'15.sz.melléklet'!E8</f>
        <v>14273</v>
      </c>
      <c r="F188" s="430"/>
      <c r="G188" s="430"/>
      <c r="H188" s="430">
        <f>'15.sz.melléklet'!F8</f>
        <v>300</v>
      </c>
      <c r="I188" s="431"/>
      <c r="J188" s="431"/>
      <c r="K188" s="431"/>
      <c r="L188" s="431"/>
      <c r="M188" s="431"/>
      <c r="N188" s="503">
        <f>SUM(C188:M188)</f>
        <v>31411</v>
      </c>
    </row>
    <row r="189" spans="1:14" s="124" customFormat="1" ht="13.5" thickBot="1">
      <c r="A189" s="694"/>
      <c r="B189" s="685"/>
      <c r="C189" s="735"/>
      <c r="D189" s="736"/>
      <c r="E189" s="736"/>
      <c r="F189" s="686"/>
      <c r="G189" s="686"/>
      <c r="H189" s="686"/>
      <c r="I189" s="730"/>
      <c r="J189" s="730"/>
      <c r="K189" s="730"/>
      <c r="L189" s="730"/>
      <c r="M189" s="730"/>
      <c r="N189" s="725"/>
    </row>
    <row r="190" spans="1:14" s="124" customFormat="1" ht="15.75" customHeight="1">
      <c r="A190" s="602" t="s">
        <v>362</v>
      </c>
      <c r="B190" s="646" t="s">
        <v>363</v>
      </c>
      <c r="C190" s="533"/>
      <c r="D190" s="534"/>
      <c r="E190" s="534"/>
      <c r="F190" s="534"/>
      <c r="G190" s="534"/>
      <c r="H190" s="534"/>
      <c r="I190" s="648"/>
      <c r="J190" s="648"/>
      <c r="K190" s="648"/>
      <c r="L190" s="648"/>
      <c r="M190" s="648"/>
      <c r="N190" s="724"/>
    </row>
    <row r="191" spans="1:14" s="124" customFormat="1" ht="15.75" customHeight="1">
      <c r="A191" s="498"/>
      <c r="B191" s="429" t="s">
        <v>494</v>
      </c>
      <c r="C191" s="510"/>
      <c r="D191" s="430"/>
      <c r="E191" s="430">
        <v>3215</v>
      </c>
      <c r="F191" s="430"/>
      <c r="G191" s="430"/>
      <c r="H191" s="430"/>
      <c r="I191" s="431"/>
      <c r="J191" s="431"/>
      <c r="K191" s="431"/>
      <c r="L191" s="431"/>
      <c r="M191" s="431"/>
      <c r="N191" s="503">
        <f>SUM(C191:M191)</f>
        <v>3215</v>
      </c>
    </row>
    <row r="192" spans="1:14" s="124" customFormat="1" ht="15.75" customHeight="1">
      <c r="A192" s="498"/>
      <c r="B192" s="429" t="s">
        <v>495</v>
      </c>
      <c r="C192" s="510"/>
      <c r="D192" s="430"/>
      <c r="E192" s="430">
        <v>3215</v>
      </c>
      <c r="F192" s="430"/>
      <c r="G192" s="430"/>
      <c r="H192" s="430"/>
      <c r="I192" s="431"/>
      <c r="J192" s="431"/>
      <c r="K192" s="431"/>
      <c r="L192" s="431"/>
      <c r="M192" s="431"/>
      <c r="N192" s="503">
        <f>SUM(C192:M192)</f>
        <v>3215</v>
      </c>
    </row>
    <row r="193" spans="1:14" s="124" customFormat="1" ht="15.75" customHeight="1" thickBot="1">
      <c r="A193" s="621"/>
      <c r="B193" s="685"/>
      <c r="C193" s="729"/>
      <c r="D193" s="686"/>
      <c r="E193" s="686"/>
      <c r="F193" s="686"/>
      <c r="G193" s="686"/>
      <c r="H193" s="686"/>
      <c r="I193" s="730"/>
      <c r="J193" s="730"/>
      <c r="K193" s="730"/>
      <c r="L193" s="730"/>
      <c r="M193" s="730"/>
      <c r="N193" s="725"/>
    </row>
    <row r="194" spans="1:14" s="124" customFormat="1" ht="25.5">
      <c r="A194" s="602" t="s">
        <v>381</v>
      </c>
      <c r="B194" s="646" t="s">
        <v>152</v>
      </c>
      <c r="C194" s="533"/>
      <c r="D194" s="534"/>
      <c r="E194" s="534"/>
      <c r="F194" s="534"/>
      <c r="G194" s="534"/>
      <c r="H194" s="534"/>
      <c r="I194" s="648"/>
      <c r="J194" s="648"/>
      <c r="K194" s="648"/>
      <c r="L194" s="648"/>
      <c r="M194" s="648"/>
      <c r="N194" s="724"/>
    </row>
    <row r="195" spans="1:14" s="124" customFormat="1">
      <c r="A195" s="498"/>
      <c r="B195" s="429" t="s">
        <v>494</v>
      </c>
      <c r="C195" s="510"/>
      <c r="D195" s="430"/>
      <c r="E195" s="430"/>
      <c r="F195" s="430"/>
      <c r="G195" s="430"/>
      <c r="H195" s="430"/>
      <c r="I195" s="431">
        <v>19259</v>
      </c>
      <c r="J195" s="431"/>
      <c r="K195" s="431"/>
      <c r="L195" s="431"/>
      <c r="M195" s="431"/>
      <c r="N195" s="503">
        <f>SUM(C195:M195)</f>
        <v>19259</v>
      </c>
    </row>
    <row r="196" spans="1:14" s="124" customFormat="1">
      <c r="A196" s="498"/>
      <c r="B196" s="429" t="s">
        <v>495</v>
      </c>
      <c r="C196" s="510"/>
      <c r="D196" s="430"/>
      <c r="E196" s="430"/>
      <c r="F196" s="430"/>
      <c r="G196" s="430"/>
      <c r="H196" s="430"/>
      <c r="I196" s="431">
        <f>'6. sz.melléklet'!I91</f>
        <v>19439</v>
      </c>
      <c r="J196" s="431"/>
      <c r="K196" s="431"/>
      <c r="L196" s="431"/>
      <c r="M196" s="431"/>
      <c r="N196" s="503">
        <f>SUM(C196:M196)</f>
        <v>19439</v>
      </c>
    </row>
    <row r="197" spans="1:14" s="124" customFormat="1" ht="13.5" thickBot="1">
      <c r="A197" s="621"/>
      <c r="B197" s="685"/>
      <c r="C197" s="729"/>
      <c r="D197" s="686"/>
      <c r="E197" s="686"/>
      <c r="F197" s="686"/>
      <c r="G197" s="686"/>
      <c r="H197" s="686"/>
      <c r="I197" s="730"/>
      <c r="J197" s="730"/>
      <c r="K197" s="730"/>
      <c r="L197" s="730"/>
      <c r="M197" s="730"/>
      <c r="N197" s="725"/>
    </row>
    <row r="198" spans="1:14" s="124" customFormat="1" ht="25.5">
      <c r="A198" s="602" t="s">
        <v>382</v>
      </c>
      <c r="B198" s="646" t="s">
        <v>383</v>
      </c>
      <c r="C198" s="709"/>
      <c r="D198" s="614"/>
      <c r="E198" s="614"/>
      <c r="F198" s="614"/>
      <c r="G198" s="614"/>
      <c r="H198" s="614"/>
      <c r="I198" s="648"/>
      <c r="J198" s="648"/>
      <c r="K198" s="648"/>
      <c r="L198" s="648"/>
      <c r="M198" s="648"/>
      <c r="N198" s="724"/>
    </row>
    <row r="199" spans="1:14" s="124" customFormat="1">
      <c r="A199" s="602"/>
      <c r="B199" s="429" t="s">
        <v>494</v>
      </c>
      <c r="C199" s="709"/>
      <c r="D199" s="614"/>
      <c r="E199" s="614"/>
      <c r="F199" s="614"/>
      <c r="G199" s="430"/>
      <c r="H199" s="430"/>
      <c r="I199" s="431"/>
      <c r="J199" s="431">
        <v>76685</v>
      </c>
      <c r="K199" s="431"/>
      <c r="L199" s="431"/>
      <c r="M199" s="431"/>
      <c r="N199" s="503">
        <f>SUM(C199:M199)</f>
        <v>76685</v>
      </c>
    </row>
    <row r="200" spans="1:14" s="124" customFormat="1">
      <c r="A200" s="602"/>
      <c r="B200" s="429" t="s">
        <v>495</v>
      </c>
      <c r="C200" s="709"/>
      <c r="D200" s="614"/>
      <c r="E200" s="614"/>
      <c r="F200" s="614"/>
      <c r="G200" s="430"/>
      <c r="H200" s="430"/>
      <c r="I200" s="431"/>
      <c r="J200" s="431">
        <v>76685</v>
      </c>
      <c r="K200" s="431"/>
      <c r="L200" s="431"/>
      <c r="M200" s="431"/>
      <c r="N200" s="503">
        <f>SUM(C200:M200)</f>
        <v>76685</v>
      </c>
    </row>
    <row r="201" spans="1:14" s="124" customFormat="1" ht="13.5" thickBot="1">
      <c r="A201" s="621"/>
      <c r="B201" s="685"/>
      <c r="C201" s="729"/>
      <c r="D201" s="686"/>
      <c r="E201" s="686"/>
      <c r="F201" s="686"/>
      <c r="G201" s="686"/>
      <c r="H201" s="686"/>
      <c r="I201" s="730"/>
      <c r="J201" s="730"/>
      <c r="K201" s="730"/>
      <c r="L201" s="730"/>
      <c r="M201" s="730"/>
      <c r="N201" s="725"/>
    </row>
    <row r="202" spans="1:14" s="124" customFormat="1" ht="21.75" customHeight="1">
      <c r="A202" s="602" t="s">
        <v>323</v>
      </c>
      <c r="B202" s="603" t="s">
        <v>324</v>
      </c>
      <c r="C202" s="620"/>
      <c r="D202" s="620"/>
      <c r="E202" s="620"/>
      <c r="F202" s="620"/>
      <c r="G202" s="534"/>
      <c r="H202" s="534"/>
      <c r="I202" s="648"/>
      <c r="J202" s="648"/>
      <c r="K202" s="648"/>
      <c r="L202" s="648"/>
      <c r="M202" s="648"/>
      <c r="N202" s="724"/>
    </row>
    <row r="203" spans="1:14" s="124" customFormat="1" ht="13.5" customHeight="1">
      <c r="A203" s="602"/>
      <c r="B203" s="429" t="s">
        <v>494</v>
      </c>
      <c r="C203" s="620">
        <v>79218</v>
      </c>
      <c r="D203" s="620">
        <v>22103</v>
      </c>
      <c r="E203" s="620">
        <v>900</v>
      </c>
      <c r="F203" s="620"/>
      <c r="G203" s="430"/>
      <c r="H203" s="430"/>
      <c r="I203" s="431"/>
      <c r="J203" s="431"/>
      <c r="K203" s="431"/>
      <c r="L203" s="431"/>
      <c r="M203" s="431"/>
      <c r="N203" s="503">
        <f>SUM(C203:M203)</f>
        <v>102221</v>
      </c>
    </row>
    <row r="204" spans="1:14" s="124" customFormat="1" ht="13.5" customHeight="1">
      <c r="A204" s="602"/>
      <c r="B204" s="429" t="s">
        <v>495</v>
      </c>
      <c r="C204" s="620">
        <f>'14.sz.melléklet'!C8</f>
        <v>79829</v>
      </c>
      <c r="D204" s="620">
        <f>'14.sz.melléklet'!D8</f>
        <v>22369</v>
      </c>
      <c r="E204" s="620">
        <f>'14.sz.melléklet'!E8</f>
        <v>800</v>
      </c>
      <c r="F204" s="620"/>
      <c r="G204" s="430"/>
      <c r="H204" s="430"/>
      <c r="I204" s="431"/>
      <c r="J204" s="431"/>
      <c r="K204" s="431"/>
      <c r="L204" s="431"/>
      <c r="M204" s="431"/>
      <c r="N204" s="503">
        <f>SUM(C204:M204)</f>
        <v>102998</v>
      </c>
    </row>
    <row r="205" spans="1:14" s="124" customFormat="1" ht="14.25" customHeight="1" thickBot="1">
      <c r="A205" s="621"/>
      <c r="B205" s="685"/>
      <c r="C205" s="693"/>
      <c r="D205" s="693"/>
      <c r="E205" s="693"/>
      <c r="F205" s="693"/>
      <c r="G205" s="686"/>
      <c r="H205" s="686"/>
      <c r="I205" s="730"/>
      <c r="J205" s="730"/>
      <c r="K205" s="730"/>
      <c r="L205" s="730"/>
      <c r="M205" s="730"/>
      <c r="N205" s="725"/>
    </row>
    <row r="206" spans="1:14" s="124" customFormat="1" ht="25.5">
      <c r="A206" s="602" t="s">
        <v>327</v>
      </c>
      <c r="B206" s="603" t="s">
        <v>328</v>
      </c>
      <c r="C206" s="620"/>
      <c r="D206" s="620"/>
      <c r="E206" s="620"/>
      <c r="F206" s="620"/>
      <c r="G206" s="534"/>
      <c r="H206" s="534"/>
      <c r="I206" s="648"/>
      <c r="J206" s="648"/>
      <c r="K206" s="648"/>
      <c r="L206" s="648"/>
      <c r="M206" s="648"/>
      <c r="N206" s="724"/>
    </row>
    <row r="207" spans="1:14" s="124" customFormat="1">
      <c r="A207" s="602"/>
      <c r="B207" s="429" t="s">
        <v>494</v>
      </c>
      <c r="C207" s="620"/>
      <c r="D207" s="620">
        <v>233</v>
      </c>
      <c r="E207" s="620">
        <v>864</v>
      </c>
      <c r="F207" s="620"/>
      <c r="G207" s="430"/>
      <c r="H207" s="430"/>
      <c r="I207" s="431"/>
      <c r="J207" s="431"/>
      <c r="K207" s="431"/>
      <c r="L207" s="431"/>
      <c r="M207" s="431"/>
      <c r="N207" s="503">
        <f>SUM(C207:M207)</f>
        <v>1097</v>
      </c>
    </row>
    <row r="208" spans="1:14" s="124" customFormat="1">
      <c r="A208" s="602"/>
      <c r="B208" s="429" t="s">
        <v>495</v>
      </c>
      <c r="C208" s="620"/>
      <c r="D208" s="620">
        <v>233</v>
      </c>
      <c r="E208" s="620">
        <v>864</v>
      </c>
      <c r="F208" s="620"/>
      <c r="G208" s="430"/>
      <c r="H208" s="430"/>
      <c r="I208" s="431"/>
      <c r="J208" s="431"/>
      <c r="K208" s="431"/>
      <c r="L208" s="431"/>
      <c r="M208" s="431"/>
      <c r="N208" s="503">
        <f>SUM(C208:M208)</f>
        <v>1097</v>
      </c>
    </row>
    <row r="209" spans="1:14" s="124" customFormat="1" ht="13.5" thickBot="1">
      <c r="A209" s="621"/>
      <c r="B209" s="685"/>
      <c r="C209" s="693"/>
      <c r="D209" s="693"/>
      <c r="E209" s="693"/>
      <c r="F209" s="693"/>
      <c r="G209" s="686"/>
      <c r="H209" s="686"/>
      <c r="I209" s="730"/>
      <c r="J209" s="730"/>
      <c r="K209" s="730"/>
      <c r="L209" s="730"/>
      <c r="M209" s="730"/>
      <c r="N209" s="725"/>
    </row>
    <row r="210" spans="1:14" s="124" customFormat="1" ht="25.5">
      <c r="A210" s="602" t="s">
        <v>325</v>
      </c>
      <c r="B210" s="603" t="s">
        <v>326</v>
      </c>
      <c r="C210" s="620"/>
      <c r="D210" s="620"/>
      <c r="E210" s="620"/>
      <c r="F210" s="620"/>
      <c r="G210" s="534"/>
      <c r="H210" s="534"/>
      <c r="I210" s="648"/>
      <c r="J210" s="648"/>
      <c r="K210" s="648"/>
      <c r="L210" s="648"/>
      <c r="M210" s="648"/>
      <c r="N210" s="724"/>
    </row>
    <row r="211" spans="1:14" s="124" customFormat="1">
      <c r="A211" s="602"/>
      <c r="B211" s="429" t="s">
        <v>494</v>
      </c>
      <c r="C211" s="620">
        <v>1504</v>
      </c>
      <c r="D211" s="620">
        <v>424</v>
      </c>
      <c r="E211" s="620">
        <v>12374</v>
      </c>
      <c r="F211" s="620"/>
      <c r="G211" s="430">
        <v>600</v>
      </c>
      <c r="H211" s="430">
        <v>0</v>
      </c>
      <c r="I211" s="431"/>
      <c r="J211" s="431"/>
      <c r="K211" s="431"/>
      <c r="L211" s="431"/>
      <c r="M211" s="431"/>
      <c r="N211" s="503">
        <f>SUM(C211:M211)</f>
        <v>14902</v>
      </c>
    </row>
    <row r="212" spans="1:14" s="124" customFormat="1">
      <c r="A212" s="602"/>
      <c r="B212" s="429" t="s">
        <v>495</v>
      </c>
      <c r="C212" s="620">
        <v>1504</v>
      </c>
      <c r="D212" s="620">
        <v>424</v>
      </c>
      <c r="E212" s="620">
        <v>12374</v>
      </c>
      <c r="F212" s="620"/>
      <c r="G212" s="430">
        <v>600</v>
      </c>
      <c r="H212" s="430">
        <v>100</v>
      </c>
      <c r="I212" s="431"/>
      <c r="J212" s="431"/>
      <c r="K212" s="431"/>
      <c r="L212" s="431"/>
      <c r="M212" s="431"/>
      <c r="N212" s="503">
        <f>SUM(C212:M212)</f>
        <v>15002</v>
      </c>
    </row>
    <row r="213" spans="1:14" s="124" customFormat="1" ht="13.5" thickBot="1">
      <c r="A213" s="621"/>
      <c r="B213" s="685"/>
      <c r="C213" s="693"/>
      <c r="D213" s="693"/>
      <c r="E213" s="693"/>
      <c r="F213" s="693"/>
      <c r="G213" s="686"/>
      <c r="H213" s="686"/>
      <c r="I213" s="730"/>
      <c r="J213" s="730"/>
      <c r="K213" s="730"/>
      <c r="L213" s="730"/>
      <c r="M213" s="730"/>
      <c r="N213" s="725"/>
    </row>
    <row r="214" spans="1:14" s="124" customFormat="1">
      <c r="A214" s="602" t="s">
        <v>329</v>
      </c>
      <c r="B214" s="603" t="s">
        <v>110</v>
      </c>
      <c r="C214" s="620"/>
      <c r="D214" s="620"/>
      <c r="E214" s="620"/>
      <c r="F214" s="620"/>
      <c r="G214" s="534"/>
      <c r="H214" s="534"/>
      <c r="I214" s="648"/>
      <c r="J214" s="648"/>
      <c r="K214" s="648"/>
      <c r="L214" s="648"/>
      <c r="M214" s="648"/>
      <c r="N214" s="724"/>
    </row>
    <row r="215" spans="1:14" s="124" customFormat="1">
      <c r="A215" s="498"/>
      <c r="B215" s="429" t="s">
        <v>494</v>
      </c>
      <c r="C215" s="710"/>
      <c r="D215" s="642"/>
      <c r="E215" s="642">
        <v>20000</v>
      </c>
      <c r="F215" s="642"/>
      <c r="G215" s="430"/>
      <c r="H215" s="430"/>
      <c r="I215" s="431"/>
      <c r="J215" s="431"/>
      <c r="K215" s="431"/>
      <c r="L215" s="431"/>
      <c r="M215" s="431"/>
      <c r="N215" s="503">
        <f>SUM(C215:M215)</f>
        <v>20000</v>
      </c>
    </row>
    <row r="216" spans="1:14" s="124" customFormat="1">
      <c r="A216" s="498"/>
      <c r="B216" s="429" t="s">
        <v>495</v>
      </c>
      <c r="C216" s="710"/>
      <c r="D216" s="642"/>
      <c r="E216" s="642">
        <v>20000</v>
      </c>
      <c r="F216" s="642"/>
      <c r="G216" s="430"/>
      <c r="H216" s="430"/>
      <c r="I216" s="431"/>
      <c r="J216" s="431"/>
      <c r="K216" s="431"/>
      <c r="L216" s="431"/>
      <c r="M216" s="431"/>
      <c r="N216" s="503">
        <f>SUM(C216:M216)</f>
        <v>20000</v>
      </c>
    </row>
    <row r="217" spans="1:14" s="124" customFormat="1" ht="13.5" thickBot="1">
      <c r="A217" s="621"/>
      <c r="B217" s="685"/>
      <c r="C217" s="737"/>
      <c r="D217" s="693"/>
      <c r="E217" s="693"/>
      <c r="F217" s="693"/>
      <c r="G217" s="686"/>
      <c r="H217" s="686"/>
      <c r="I217" s="730"/>
      <c r="J217" s="730"/>
      <c r="K217" s="730"/>
      <c r="L217" s="730"/>
      <c r="M217" s="730"/>
      <c r="N217" s="725"/>
    </row>
    <row r="218" spans="1:14" s="124" customFormat="1" ht="15.75" customHeight="1">
      <c r="A218" s="602" t="s">
        <v>364</v>
      </c>
      <c r="B218" s="646" t="s">
        <v>193</v>
      </c>
      <c r="C218" s="533"/>
      <c r="D218" s="534"/>
      <c r="E218" s="534"/>
      <c r="F218" s="534"/>
      <c r="G218" s="534"/>
      <c r="H218" s="534"/>
      <c r="I218" s="648"/>
      <c r="J218" s="648"/>
      <c r="K218" s="648"/>
      <c r="L218" s="648"/>
      <c r="M218" s="648"/>
      <c r="N218" s="724"/>
    </row>
    <row r="219" spans="1:14" s="124" customFormat="1" ht="15.75" customHeight="1">
      <c r="A219" s="498"/>
      <c r="B219" s="429" t="s">
        <v>494</v>
      </c>
      <c r="C219" s="510"/>
      <c r="D219" s="430"/>
      <c r="E219" s="430">
        <v>19515</v>
      </c>
      <c r="F219" s="430"/>
      <c r="G219" s="430"/>
      <c r="H219" s="430"/>
      <c r="I219" s="431"/>
      <c r="J219" s="431"/>
      <c r="K219" s="431"/>
      <c r="L219" s="431"/>
      <c r="M219" s="431"/>
      <c r="N219" s="503">
        <f>SUM(C219:M219)</f>
        <v>19515</v>
      </c>
    </row>
    <row r="220" spans="1:14" s="124" customFormat="1" ht="15.75" customHeight="1">
      <c r="A220" s="498"/>
      <c r="B220" s="429" t="s">
        <v>495</v>
      </c>
      <c r="C220" s="510"/>
      <c r="D220" s="430"/>
      <c r="E220" s="430">
        <v>19515</v>
      </c>
      <c r="F220" s="430"/>
      <c r="G220" s="430"/>
      <c r="H220" s="430"/>
      <c r="I220" s="431"/>
      <c r="J220" s="431"/>
      <c r="K220" s="431"/>
      <c r="L220" s="431"/>
      <c r="M220" s="431"/>
      <c r="N220" s="503">
        <f>SUM(C220:M220)</f>
        <v>19515</v>
      </c>
    </row>
    <row r="221" spans="1:14" s="124" customFormat="1" ht="15.75" customHeight="1" thickBot="1">
      <c r="A221" s="621"/>
      <c r="B221" s="685"/>
      <c r="C221" s="729"/>
      <c r="D221" s="686"/>
      <c r="E221" s="686"/>
      <c r="F221" s="686"/>
      <c r="G221" s="686"/>
      <c r="H221" s="686"/>
      <c r="I221" s="730"/>
      <c r="J221" s="730"/>
      <c r="K221" s="730"/>
      <c r="L221" s="730"/>
      <c r="M221" s="730"/>
      <c r="N221" s="725"/>
    </row>
    <row r="222" spans="1:14" s="124" customFormat="1" ht="15.75" customHeight="1">
      <c r="A222" s="602" t="s">
        <v>365</v>
      </c>
      <c r="B222" s="646" t="s">
        <v>129</v>
      </c>
      <c r="C222" s="533"/>
      <c r="D222" s="534"/>
      <c r="E222" s="534"/>
      <c r="F222" s="534"/>
      <c r="G222" s="534"/>
      <c r="H222" s="534"/>
      <c r="I222" s="648"/>
      <c r="J222" s="648"/>
      <c r="K222" s="648"/>
      <c r="L222" s="648"/>
      <c r="M222" s="648"/>
      <c r="N222" s="724"/>
    </row>
    <row r="223" spans="1:14" s="124" customFormat="1" ht="15.75" customHeight="1">
      <c r="A223" s="498"/>
      <c r="B223" s="429" t="s">
        <v>494</v>
      </c>
      <c r="C223" s="510">
        <v>325</v>
      </c>
      <c r="D223" s="430">
        <v>88</v>
      </c>
      <c r="E223" s="430">
        <v>1720</v>
      </c>
      <c r="F223" s="430"/>
      <c r="G223" s="430"/>
      <c r="H223" s="430"/>
      <c r="I223" s="431"/>
      <c r="J223" s="431"/>
      <c r="K223" s="431"/>
      <c r="L223" s="431"/>
      <c r="M223" s="431"/>
      <c r="N223" s="503">
        <f>SUM(C223:M223)</f>
        <v>2133</v>
      </c>
    </row>
    <row r="224" spans="1:14" s="124" customFormat="1" ht="15.75" customHeight="1">
      <c r="A224" s="498"/>
      <c r="B224" s="429" t="s">
        <v>495</v>
      </c>
      <c r="C224" s="510">
        <v>325</v>
      </c>
      <c r="D224" s="430">
        <v>88</v>
      </c>
      <c r="E224" s="430">
        <v>1720</v>
      </c>
      <c r="F224" s="430"/>
      <c r="G224" s="430"/>
      <c r="H224" s="430"/>
      <c r="I224" s="431"/>
      <c r="J224" s="431"/>
      <c r="K224" s="431"/>
      <c r="L224" s="431"/>
      <c r="M224" s="431"/>
      <c r="N224" s="503">
        <f>SUM(C224:M224)</f>
        <v>2133</v>
      </c>
    </row>
    <row r="225" spans="1:14" s="124" customFormat="1" ht="15.75" customHeight="1" thickBot="1">
      <c r="A225" s="621"/>
      <c r="B225" s="685"/>
      <c r="C225" s="729"/>
      <c r="D225" s="686"/>
      <c r="E225" s="686"/>
      <c r="F225" s="686"/>
      <c r="G225" s="686"/>
      <c r="H225" s="686"/>
      <c r="I225" s="730"/>
      <c r="J225" s="730"/>
      <c r="K225" s="730"/>
      <c r="L225" s="730"/>
      <c r="M225" s="730"/>
      <c r="N225" s="725"/>
    </row>
    <row r="226" spans="1:14" s="124" customFormat="1" ht="15.75" customHeight="1">
      <c r="A226" s="602" t="s">
        <v>366</v>
      </c>
      <c r="B226" s="646" t="s">
        <v>367</v>
      </c>
      <c r="C226" s="533"/>
      <c r="D226" s="534"/>
      <c r="E226" s="534"/>
      <c r="F226" s="534"/>
      <c r="G226" s="534"/>
      <c r="H226" s="534"/>
      <c r="I226" s="648"/>
      <c r="J226" s="648"/>
      <c r="K226" s="648"/>
      <c r="L226" s="648"/>
      <c r="M226" s="648"/>
      <c r="N226" s="724"/>
    </row>
    <row r="227" spans="1:14" s="124" customFormat="1" ht="15.75" customHeight="1">
      <c r="A227" s="498"/>
      <c r="B227" s="429" t="s">
        <v>494</v>
      </c>
      <c r="C227" s="510"/>
      <c r="D227" s="430"/>
      <c r="E227" s="430"/>
      <c r="F227" s="430">
        <v>4320</v>
      </c>
      <c r="G227" s="430"/>
      <c r="H227" s="430"/>
      <c r="I227" s="431"/>
      <c r="J227" s="431"/>
      <c r="K227" s="431"/>
      <c r="L227" s="431"/>
      <c r="M227" s="431"/>
      <c r="N227" s="503">
        <f>SUM(C227:M227)</f>
        <v>4320</v>
      </c>
    </row>
    <row r="228" spans="1:14" s="124" customFormat="1" ht="15.75" customHeight="1">
      <c r="A228" s="498"/>
      <c r="B228" s="429" t="s">
        <v>495</v>
      </c>
      <c r="C228" s="510"/>
      <c r="D228" s="430"/>
      <c r="E228" s="430"/>
      <c r="F228" s="430">
        <f>'6. sz.melléklet'!F119</f>
        <v>6156</v>
      </c>
      <c r="G228" s="430"/>
      <c r="H228" s="430"/>
      <c r="I228" s="431"/>
      <c r="J228" s="431"/>
      <c r="K228" s="431"/>
      <c r="L228" s="431"/>
      <c r="M228" s="431"/>
      <c r="N228" s="503">
        <f>SUM(C228:M228)</f>
        <v>6156</v>
      </c>
    </row>
    <row r="229" spans="1:14" s="124" customFormat="1" ht="15.75" customHeight="1" thickBot="1">
      <c r="A229" s="621"/>
      <c r="B229" s="685"/>
      <c r="C229" s="729"/>
      <c r="D229" s="686"/>
      <c r="E229" s="686"/>
      <c r="F229" s="686"/>
      <c r="G229" s="686"/>
      <c r="H229" s="686"/>
      <c r="I229" s="730"/>
      <c r="J229" s="730"/>
      <c r="K229" s="730"/>
      <c r="L229" s="730"/>
      <c r="M229" s="730"/>
      <c r="N229" s="725"/>
    </row>
    <row r="230" spans="1:14" s="124" customFormat="1" ht="26.25" customHeight="1">
      <c r="A230" s="602" t="s">
        <v>368</v>
      </c>
      <c r="B230" s="646" t="s">
        <v>369</v>
      </c>
      <c r="C230" s="533"/>
      <c r="D230" s="534"/>
      <c r="E230" s="534"/>
      <c r="F230" s="534"/>
      <c r="G230" s="534"/>
      <c r="H230" s="534"/>
      <c r="I230" s="648"/>
      <c r="J230" s="648"/>
      <c r="K230" s="648"/>
      <c r="L230" s="648"/>
      <c r="M230" s="648"/>
      <c r="N230" s="724">
        <f>SUM(C230:M230)</f>
        <v>0</v>
      </c>
    </row>
    <row r="231" spans="1:14" s="124" customFormat="1" ht="13.5" customHeight="1">
      <c r="A231" s="498"/>
      <c r="B231" s="429" t="s">
        <v>494</v>
      </c>
      <c r="C231" s="510"/>
      <c r="D231" s="430"/>
      <c r="E231" s="430"/>
      <c r="F231" s="430">
        <v>2560</v>
      </c>
      <c r="G231" s="430"/>
      <c r="H231" s="430"/>
      <c r="I231" s="431"/>
      <c r="J231" s="431"/>
      <c r="K231" s="431"/>
      <c r="L231" s="431"/>
      <c r="M231" s="431"/>
      <c r="N231" s="503">
        <f>SUM(C231:M231)</f>
        <v>2560</v>
      </c>
    </row>
    <row r="232" spans="1:14" s="124" customFormat="1" ht="13.5" customHeight="1">
      <c r="A232" s="498"/>
      <c r="B232" s="429" t="s">
        <v>495</v>
      </c>
      <c r="C232" s="510"/>
      <c r="D232" s="430"/>
      <c r="E232" s="430"/>
      <c r="F232" s="430">
        <f>'6. sz.melléklet'!F123</f>
        <v>9008</v>
      </c>
      <c r="G232" s="430"/>
      <c r="H232" s="430"/>
      <c r="I232" s="431"/>
      <c r="J232" s="431"/>
      <c r="K232" s="431"/>
      <c r="L232" s="431"/>
      <c r="M232" s="431"/>
      <c r="N232" s="503">
        <f>SUM(C232:M232)</f>
        <v>9008</v>
      </c>
    </row>
    <row r="233" spans="1:14" s="124" customFormat="1" ht="12" customHeight="1" thickBot="1">
      <c r="A233" s="621"/>
      <c r="B233" s="685"/>
      <c r="C233" s="729"/>
      <c r="D233" s="686"/>
      <c r="E233" s="686"/>
      <c r="F233" s="686"/>
      <c r="G233" s="686"/>
      <c r="H233" s="686"/>
      <c r="I233" s="730"/>
      <c r="J233" s="730"/>
      <c r="K233" s="730"/>
      <c r="L233" s="730"/>
      <c r="M233" s="730"/>
      <c r="N233" s="725"/>
    </row>
    <row r="234" spans="1:14" s="124" customFormat="1" ht="15.75" customHeight="1">
      <c r="A234" s="602" t="s">
        <v>370</v>
      </c>
      <c r="B234" s="646" t="s">
        <v>371</v>
      </c>
      <c r="C234" s="533"/>
      <c r="D234" s="534"/>
      <c r="E234" s="534"/>
      <c r="F234" s="534"/>
      <c r="G234" s="534"/>
      <c r="H234" s="534"/>
      <c r="I234" s="648"/>
      <c r="J234" s="648"/>
      <c r="K234" s="648"/>
      <c r="L234" s="648"/>
      <c r="M234" s="648"/>
      <c r="N234" s="724">
        <f>SUM(C234:M234)</f>
        <v>0</v>
      </c>
    </row>
    <row r="235" spans="1:14" s="124" customFormat="1" ht="15.75" customHeight="1">
      <c r="A235" s="498"/>
      <c r="B235" s="429" t="s">
        <v>494</v>
      </c>
      <c r="C235" s="510"/>
      <c r="D235" s="430"/>
      <c r="E235" s="430"/>
      <c r="F235" s="430">
        <v>600</v>
      </c>
      <c r="G235" s="430"/>
      <c r="H235" s="430"/>
      <c r="I235" s="431"/>
      <c r="J235" s="431"/>
      <c r="K235" s="431"/>
      <c r="L235" s="431"/>
      <c r="M235" s="431"/>
      <c r="N235" s="503">
        <f>SUM(C235:M235)</f>
        <v>600</v>
      </c>
    </row>
    <row r="236" spans="1:14" s="124" customFormat="1" ht="15.75" customHeight="1">
      <c r="A236" s="498"/>
      <c r="B236" s="429" t="s">
        <v>495</v>
      </c>
      <c r="C236" s="510"/>
      <c r="D236" s="430"/>
      <c r="E236" s="430"/>
      <c r="F236" s="430">
        <f>'6. sz.melléklet'!F127</f>
        <v>4684</v>
      </c>
      <c r="G236" s="430"/>
      <c r="H236" s="430"/>
      <c r="I236" s="431"/>
      <c r="J236" s="431"/>
      <c r="K236" s="431"/>
      <c r="L236" s="431"/>
      <c r="M236" s="431"/>
      <c r="N236" s="503">
        <f>SUM(C236:M236)</f>
        <v>4684</v>
      </c>
    </row>
    <row r="237" spans="1:14" s="124" customFormat="1" ht="15.75" customHeight="1" thickBot="1">
      <c r="A237" s="621"/>
      <c r="B237" s="685"/>
      <c r="C237" s="729"/>
      <c r="D237" s="686"/>
      <c r="E237" s="686"/>
      <c r="F237" s="686"/>
      <c r="G237" s="686"/>
      <c r="H237" s="686"/>
      <c r="I237" s="730"/>
      <c r="J237" s="730"/>
      <c r="K237" s="730"/>
      <c r="L237" s="730"/>
      <c r="M237" s="730"/>
      <c r="N237" s="725"/>
    </row>
    <row r="238" spans="1:14" s="124" customFormat="1" ht="15.75" customHeight="1">
      <c r="A238" s="602" t="s">
        <v>372</v>
      </c>
      <c r="B238" s="646" t="s">
        <v>78</v>
      </c>
      <c r="C238" s="533"/>
      <c r="D238" s="534"/>
      <c r="E238" s="534"/>
      <c r="F238" s="534"/>
      <c r="G238" s="534"/>
      <c r="H238" s="534"/>
      <c r="I238" s="648"/>
      <c r="J238" s="648"/>
      <c r="K238" s="648"/>
      <c r="L238" s="648"/>
      <c r="M238" s="648"/>
      <c r="N238" s="724"/>
    </row>
    <row r="239" spans="1:14" s="124" customFormat="1" ht="15.75" customHeight="1">
      <c r="A239" s="498"/>
      <c r="B239" s="429" t="s">
        <v>494</v>
      </c>
      <c r="C239" s="510"/>
      <c r="D239" s="430"/>
      <c r="E239" s="430"/>
      <c r="F239" s="430">
        <v>3500</v>
      </c>
      <c r="G239" s="430"/>
      <c r="H239" s="430"/>
      <c r="I239" s="431"/>
      <c r="J239" s="431"/>
      <c r="K239" s="431"/>
      <c r="L239" s="431"/>
      <c r="M239" s="431"/>
      <c r="N239" s="503">
        <f>SUM(C239:M239)</f>
        <v>3500</v>
      </c>
    </row>
    <row r="240" spans="1:14" s="124" customFormat="1" ht="15.75" customHeight="1">
      <c r="A240" s="498"/>
      <c r="B240" s="429" t="s">
        <v>495</v>
      </c>
      <c r="C240" s="510"/>
      <c r="D240" s="430"/>
      <c r="E240" s="430"/>
      <c r="F240" s="430">
        <v>3500</v>
      </c>
      <c r="G240" s="430"/>
      <c r="H240" s="430"/>
      <c r="I240" s="431"/>
      <c r="J240" s="431"/>
      <c r="K240" s="431"/>
      <c r="L240" s="431"/>
      <c r="M240" s="431"/>
      <c r="N240" s="503">
        <f>SUM(C240:M240)</f>
        <v>3500</v>
      </c>
    </row>
    <row r="241" spans="1:16" s="124" customFormat="1" ht="15.75" customHeight="1" thickBot="1">
      <c r="A241" s="621"/>
      <c r="B241" s="685"/>
      <c r="C241" s="729"/>
      <c r="D241" s="686"/>
      <c r="E241" s="686"/>
      <c r="F241" s="686"/>
      <c r="G241" s="686"/>
      <c r="H241" s="686"/>
      <c r="I241" s="730"/>
      <c r="J241" s="730"/>
      <c r="K241" s="730"/>
      <c r="L241" s="730"/>
      <c r="M241" s="730"/>
      <c r="N241" s="725"/>
    </row>
    <row r="242" spans="1:16" s="124" customFormat="1" ht="12.75" customHeight="1">
      <c r="A242" s="602" t="s">
        <v>373</v>
      </c>
      <c r="B242" s="646" t="s">
        <v>374</v>
      </c>
      <c r="C242" s="533"/>
      <c r="D242" s="534"/>
      <c r="E242" s="534"/>
      <c r="F242" s="534"/>
      <c r="G242" s="534"/>
      <c r="H242" s="534"/>
      <c r="I242" s="648"/>
      <c r="J242" s="648"/>
      <c r="K242" s="648"/>
      <c r="L242" s="648"/>
      <c r="M242" s="648"/>
      <c r="N242" s="724"/>
    </row>
    <row r="243" spans="1:16" s="124" customFormat="1" ht="12.75" customHeight="1">
      <c r="A243" s="498"/>
      <c r="B243" s="429" t="s">
        <v>494</v>
      </c>
      <c r="C243" s="510"/>
      <c r="D243" s="430"/>
      <c r="E243" s="430"/>
      <c r="F243" s="430">
        <v>33365</v>
      </c>
      <c r="G243" s="430"/>
      <c r="H243" s="430"/>
      <c r="I243" s="431"/>
      <c r="J243" s="431"/>
      <c r="K243" s="431"/>
      <c r="L243" s="431"/>
      <c r="M243" s="431"/>
      <c r="N243" s="503">
        <f>SUM(C243:M243)</f>
        <v>33365</v>
      </c>
    </row>
    <row r="244" spans="1:16" s="124" customFormat="1" ht="12.75" customHeight="1">
      <c r="A244" s="498"/>
      <c r="B244" s="429" t="s">
        <v>495</v>
      </c>
      <c r="C244" s="510"/>
      <c r="D244" s="430"/>
      <c r="E244" s="430"/>
      <c r="F244" s="430">
        <f>'6. sz.melléklet'!F135</f>
        <v>34365</v>
      </c>
      <c r="G244" s="430"/>
      <c r="H244" s="430"/>
      <c r="I244" s="431"/>
      <c r="J244" s="431"/>
      <c r="K244" s="431"/>
      <c r="L244" s="431"/>
      <c r="M244" s="431"/>
      <c r="N244" s="503">
        <f>SUM(C244:M244)</f>
        <v>34365</v>
      </c>
    </row>
    <row r="245" spans="1:16" s="124" customFormat="1" ht="12.75" customHeight="1" thickBot="1">
      <c r="A245" s="621"/>
      <c r="B245" s="685"/>
      <c r="C245" s="729"/>
      <c r="D245" s="686"/>
      <c r="E245" s="686"/>
      <c r="F245" s="686"/>
      <c r="G245" s="686"/>
      <c r="H245" s="686"/>
      <c r="I245" s="730"/>
      <c r="J245" s="730"/>
      <c r="K245" s="730"/>
      <c r="L245" s="730"/>
      <c r="M245" s="730"/>
      <c r="N245" s="725"/>
    </row>
    <row r="246" spans="1:16" s="124" customFormat="1">
      <c r="A246" s="602" t="s">
        <v>379</v>
      </c>
      <c r="B246" s="646" t="s">
        <v>124</v>
      </c>
      <c r="C246" s="709"/>
      <c r="D246" s="614"/>
      <c r="E246" s="614"/>
      <c r="F246" s="614"/>
      <c r="G246" s="614"/>
      <c r="H246" s="614"/>
      <c r="I246" s="648"/>
      <c r="J246" s="648"/>
      <c r="K246" s="648"/>
      <c r="L246" s="648"/>
      <c r="M246" s="648"/>
      <c r="N246" s="724"/>
    </row>
    <row r="247" spans="1:16" s="124" customFormat="1">
      <c r="A247" s="498"/>
      <c r="B247" s="429" t="s">
        <v>494</v>
      </c>
      <c r="C247" s="512"/>
      <c r="D247" s="432"/>
      <c r="E247" s="432"/>
      <c r="F247" s="432"/>
      <c r="G247" s="432"/>
      <c r="H247" s="432"/>
      <c r="I247" s="431"/>
      <c r="J247" s="431"/>
      <c r="K247" s="431"/>
      <c r="L247" s="431"/>
      <c r="M247" s="431">
        <v>4500</v>
      </c>
      <c r="N247" s="503">
        <f>SUM(C247:M247)</f>
        <v>4500</v>
      </c>
    </row>
    <row r="248" spans="1:16" s="124" customFormat="1">
      <c r="A248" s="498"/>
      <c r="B248" s="429" t="s">
        <v>495</v>
      </c>
      <c r="C248" s="512"/>
      <c r="D248" s="432"/>
      <c r="E248" s="432">
        <v>73</v>
      </c>
      <c r="F248" s="432"/>
      <c r="G248" s="432"/>
      <c r="H248" s="432"/>
      <c r="I248" s="431"/>
      <c r="J248" s="431"/>
      <c r="K248" s="431"/>
      <c r="L248" s="431"/>
      <c r="M248" s="431">
        <v>17649</v>
      </c>
      <c r="N248" s="503">
        <f>SUM(C248:M248)</f>
        <v>17722</v>
      </c>
    </row>
    <row r="249" spans="1:16" s="124" customFormat="1" ht="13.5" thickBot="1">
      <c r="A249" s="621"/>
      <c r="B249" s="685"/>
      <c r="C249" s="729"/>
      <c r="D249" s="686"/>
      <c r="E249" s="686"/>
      <c r="F249" s="686"/>
      <c r="G249" s="686"/>
      <c r="H249" s="686"/>
      <c r="I249" s="730"/>
      <c r="J249" s="730"/>
      <c r="K249" s="730"/>
      <c r="L249" s="730"/>
      <c r="M249" s="730"/>
      <c r="N249" s="725"/>
    </row>
    <row r="250" spans="1:16" s="124" customFormat="1">
      <c r="A250" s="602" t="s">
        <v>380</v>
      </c>
      <c r="B250" s="646" t="s">
        <v>91</v>
      </c>
      <c r="C250" s="709"/>
      <c r="D250" s="614"/>
      <c r="E250" s="614"/>
      <c r="F250" s="614"/>
      <c r="G250" s="614"/>
      <c r="H250" s="614"/>
      <c r="I250" s="648"/>
      <c r="J250" s="648"/>
      <c r="K250" s="648"/>
      <c r="L250" s="648"/>
      <c r="M250" s="648"/>
      <c r="N250" s="724"/>
    </row>
    <row r="251" spans="1:16" s="124" customFormat="1">
      <c r="A251" s="498"/>
      <c r="B251" s="429" t="s">
        <v>494</v>
      </c>
      <c r="C251" s="512"/>
      <c r="D251" s="432"/>
      <c r="E251" s="432"/>
      <c r="F251" s="432"/>
      <c r="G251" s="432"/>
      <c r="H251" s="432"/>
      <c r="I251" s="431"/>
      <c r="J251" s="431"/>
      <c r="K251" s="431">
        <v>30889</v>
      </c>
      <c r="L251" s="431">
        <v>31100</v>
      </c>
      <c r="M251" s="431"/>
      <c r="N251" s="503">
        <f>SUM(C251:M251)</f>
        <v>61989</v>
      </c>
    </row>
    <row r="252" spans="1:16" s="124" customFormat="1">
      <c r="A252" s="498"/>
      <c r="B252" s="429" t="s">
        <v>495</v>
      </c>
      <c r="C252" s="512"/>
      <c r="D252" s="432"/>
      <c r="E252" s="432"/>
      <c r="F252" s="432"/>
      <c r="G252" s="432"/>
      <c r="H252" s="432"/>
      <c r="I252" s="431"/>
      <c r="J252" s="431"/>
      <c r="K252" s="431">
        <f>'6. sz.melléklet'!K143</f>
        <v>40524</v>
      </c>
      <c r="L252" s="431">
        <f>'6. sz.melléklet'!L143</f>
        <v>22000</v>
      </c>
      <c r="M252" s="431"/>
      <c r="N252" s="503">
        <f>SUM(C252:M252)</f>
        <v>62524</v>
      </c>
    </row>
    <row r="253" spans="1:16" s="124" customFormat="1" ht="13.5" thickBot="1">
      <c r="A253" s="498"/>
      <c r="B253" s="685"/>
      <c r="C253" s="512"/>
      <c r="D253" s="432"/>
      <c r="E253" s="432"/>
      <c r="F253" s="432"/>
      <c r="G253" s="432"/>
      <c r="H253" s="432"/>
      <c r="I253" s="431"/>
      <c r="J253" s="431"/>
      <c r="K253" s="431"/>
      <c r="L253" s="431"/>
      <c r="M253" s="431"/>
      <c r="N253" s="725"/>
    </row>
    <row r="254" spans="1:16" s="124" customFormat="1" ht="13.5" thickBot="1">
      <c r="A254" s="500"/>
      <c r="B254" s="434" t="s">
        <v>106</v>
      </c>
      <c r="C254" s="435"/>
      <c r="D254" s="435"/>
      <c r="E254" s="435"/>
      <c r="F254" s="435"/>
      <c r="G254" s="435"/>
      <c r="H254" s="435"/>
      <c r="I254" s="435"/>
      <c r="J254" s="435"/>
      <c r="K254" s="435"/>
      <c r="L254" s="435"/>
      <c r="M254" s="435"/>
      <c r="N254" s="724"/>
      <c r="O254" s="540"/>
      <c r="P254" s="541"/>
    </row>
    <row r="255" spans="1:16" s="124" customFormat="1" ht="13.5" thickBot="1">
      <c r="A255" s="711"/>
      <c r="B255" s="665" t="s">
        <v>494</v>
      </c>
      <c r="C255" s="435">
        <f>C115+C119+C123+C127+C131+C135+C139+C143+C147+C151+C155+C159+C163+C167+C171+C175+C179+C183+C187+C191+C195+C199+C203+C207+C211+C215+C219+C223+C227+C231+C235+C239+C243+C247+C251</f>
        <v>145834</v>
      </c>
      <c r="D255" s="435">
        <f t="shared" ref="D255:N255" si="6">D115+D119+D123+D127+D131+D135+D139+D143+D147+D151+D155+D159+D163+D167+D171+D175+D179+D183+D187+D191+D195+D199+D203+D207+D211+D215+D219+D223+D227+D231+D235+D239+D243+D247+D251</f>
        <v>41411</v>
      </c>
      <c r="E255" s="435">
        <f t="shared" si="6"/>
        <v>183443</v>
      </c>
      <c r="F255" s="435">
        <f t="shared" si="6"/>
        <v>44345</v>
      </c>
      <c r="G255" s="435">
        <f t="shared" si="6"/>
        <v>36624</v>
      </c>
      <c r="H255" s="435">
        <f t="shared" si="6"/>
        <v>40330</v>
      </c>
      <c r="I255" s="435">
        <f t="shared" si="6"/>
        <v>27706</v>
      </c>
      <c r="J255" s="435">
        <f t="shared" si="6"/>
        <v>76685</v>
      </c>
      <c r="K255" s="435">
        <f t="shared" si="6"/>
        <v>30889</v>
      </c>
      <c r="L255" s="435">
        <f t="shared" si="6"/>
        <v>31100</v>
      </c>
      <c r="M255" s="435">
        <f t="shared" si="6"/>
        <v>4500</v>
      </c>
      <c r="N255" s="435">
        <f t="shared" si="6"/>
        <v>662867</v>
      </c>
      <c r="O255" s="540"/>
      <c r="P255" s="541"/>
    </row>
    <row r="256" spans="1:16" s="124" customFormat="1" ht="13.5" thickBot="1">
      <c r="A256" s="711"/>
      <c r="B256" s="665" t="s">
        <v>495</v>
      </c>
      <c r="C256" s="435">
        <f t="shared" ref="C256:N256" si="7">C116+C120+C124+C128+C132+C136+C140+C144+C148+C152+C156+C160+C164+C168+C172+C176+C180+C184+C188+C192+C196+C200+C204+C208+C212+C216+C220+C224+C228+C232+C236+C240+C244+C248+C252</f>
        <v>149252</v>
      </c>
      <c r="D256" s="435">
        <f t="shared" si="7"/>
        <v>42804</v>
      </c>
      <c r="E256" s="435">
        <f t="shared" si="7"/>
        <v>184151</v>
      </c>
      <c r="F256" s="435">
        <f t="shared" si="7"/>
        <v>57713</v>
      </c>
      <c r="G256" s="435">
        <f t="shared" si="7"/>
        <v>39269</v>
      </c>
      <c r="H256" s="435">
        <f t="shared" si="7"/>
        <v>52580</v>
      </c>
      <c r="I256" s="435">
        <f t="shared" si="7"/>
        <v>27886</v>
      </c>
      <c r="J256" s="435">
        <f t="shared" si="7"/>
        <v>76685</v>
      </c>
      <c r="K256" s="435">
        <f t="shared" si="7"/>
        <v>40524</v>
      </c>
      <c r="L256" s="435">
        <f t="shared" si="7"/>
        <v>22000</v>
      </c>
      <c r="M256" s="435">
        <f t="shared" si="7"/>
        <v>17649</v>
      </c>
      <c r="N256" s="435">
        <f t="shared" si="7"/>
        <v>710513</v>
      </c>
      <c r="O256" s="540"/>
      <c r="P256" s="541"/>
    </row>
    <row r="257" spans="1:20" s="124" customFormat="1" ht="13.5" thickBot="1">
      <c r="A257" s="711"/>
      <c r="B257" s="665"/>
      <c r="C257" s="435"/>
      <c r="D257" s="435"/>
      <c r="E257" s="435"/>
      <c r="F257" s="435"/>
      <c r="G257" s="435"/>
      <c r="H257" s="435"/>
      <c r="I257" s="435"/>
      <c r="J257" s="435"/>
      <c r="K257" s="435"/>
      <c r="L257" s="435"/>
      <c r="M257" s="435"/>
      <c r="N257" s="435"/>
      <c r="O257" s="540"/>
      <c r="P257" s="541"/>
    </row>
    <row r="258" spans="1:20" s="124" customFormat="1">
      <c r="A258" s="1339" t="s">
        <v>479</v>
      </c>
      <c r="B258" s="1340"/>
      <c r="C258" s="598"/>
      <c r="D258" s="598"/>
      <c r="E258" s="598"/>
      <c r="F258" s="598"/>
      <c r="G258" s="598"/>
      <c r="H258" s="598"/>
      <c r="I258" s="598"/>
      <c r="J258" s="598"/>
      <c r="K258" s="598"/>
      <c r="L258" s="598"/>
      <c r="M258" s="598"/>
      <c r="N258" s="503"/>
      <c r="O258" s="540"/>
      <c r="P258" s="541"/>
    </row>
    <row r="259" spans="1:20">
      <c r="A259" s="627" t="s">
        <v>320</v>
      </c>
      <c r="B259" s="628" t="s">
        <v>3</v>
      </c>
      <c r="C259" s="642"/>
      <c r="D259" s="642"/>
      <c r="E259" s="642"/>
      <c r="F259" s="642"/>
      <c r="G259" s="643"/>
      <c r="H259" s="604"/>
      <c r="I259" s="604"/>
      <c r="J259" s="604"/>
      <c r="K259" s="604"/>
      <c r="L259" s="604"/>
      <c r="M259" s="604"/>
      <c r="N259" s="503"/>
      <c r="O259" s="122"/>
      <c r="P259" s="4"/>
      <c r="Q259" s="4"/>
      <c r="R259" s="4"/>
      <c r="S259"/>
      <c r="T259"/>
    </row>
    <row r="260" spans="1:20">
      <c r="A260" s="712"/>
      <c r="B260" s="429" t="s">
        <v>494</v>
      </c>
      <c r="C260" s="619">
        <v>64494</v>
      </c>
      <c r="D260" s="619">
        <v>18596</v>
      </c>
      <c r="E260" s="619">
        <v>41605</v>
      </c>
      <c r="F260" s="619"/>
      <c r="G260" s="699">
        <v>0</v>
      </c>
      <c r="H260" s="601">
        <v>0</v>
      </c>
      <c r="I260" s="601"/>
      <c r="J260" s="601"/>
      <c r="K260" s="601"/>
      <c r="L260" s="601"/>
      <c r="M260" s="601"/>
      <c r="N260" s="503">
        <f>SUM(C260:M260)</f>
        <v>124695</v>
      </c>
      <c r="O260" s="122"/>
      <c r="P260" s="4"/>
      <c r="Q260" s="4"/>
      <c r="R260" s="4"/>
      <c r="S260"/>
      <c r="T260"/>
    </row>
    <row r="261" spans="1:20">
      <c r="A261" s="712"/>
      <c r="B261" s="429" t="s">
        <v>495</v>
      </c>
      <c r="C261" s="619">
        <f>'13.sz.melléklet'!C8</f>
        <v>73660</v>
      </c>
      <c r="D261" s="619">
        <f>'13.sz.melléklet'!D8</f>
        <v>21335</v>
      </c>
      <c r="E261" s="619">
        <f>'13.sz.melléklet'!E8</f>
        <v>41305</v>
      </c>
      <c r="F261" s="619"/>
      <c r="G261" s="699">
        <v>300</v>
      </c>
      <c r="H261" s="601">
        <v>835</v>
      </c>
      <c r="I261" s="601"/>
      <c r="J261" s="601"/>
      <c r="K261" s="601"/>
      <c r="L261" s="601"/>
      <c r="M261" s="601"/>
      <c r="N261" s="503">
        <f>SUM(C261:M261)</f>
        <v>137435</v>
      </c>
      <c r="O261" s="122"/>
      <c r="P261" s="4"/>
      <c r="Q261" s="4"/>
      <c r="R261" s="4"/>
      <c r="S261"/>
      <c r="T261"/>
    </row>
    <row r="262" spans="1:20" ht="13.5" thickBot="1">
      <c r="A262" s="712"/>
      <c r="B262" s="685"/>
      <c r="C262" s="629"/>
      <c r="D262" s="629"/>
      <c r="E262" s="629"/>
      <c r="F262" s="629"/>
      <c r="G262" s="713"/>
      <c r="H262" s="622"/>
      <c r="I262" s="622"/>
      <c r="J262" s="622"/>
      <c r="K262" s="622"/>
      <c r="L262" s="622"/>
      <c r="M262" s="622"/>
      <c r="N262" s="725"/>
      <c r="O262" s="122"/>
      <c r="P262" s="4"/>
      <c r="Q262" s="4"/>
      <c r="R262" s="4"/>
      <c r="S262"/>
      <c r="T262"/>
    </row>
    <row r="263" spans="1:20" ht="13.5" thickBot="1">
      <c r="A263" s="1351" t="s">
        <v>498</v>
      </c>
      <c r="B263" s="1352"/>
      <c r="C263" s="644"/>
      <c r="D263" s="644"/>
      <c r="E263" s="644"/>
      <c r="F263" s="644"/>
      <c r="G263" s="644"/>
      <c r="H263" s="644"/>
      <c r="I263" s="644"/>
      <c r="J263" s="644"/>
      <c r="K263" s="644"/>
      <c r="L263" s="644"/>
      <c r="M263" s="644"/>
      <c r="N263" s="778"/>
      <c r="O263" s="122"/>
      <c r="P263" s="324"/>
      <c r="Q263" s="4"/>
      <c r="R263" s="4"/>
      <c r="S263"/>
      <c r="T263"/>
    </row>
    <row r="264" spans="1:20">
      <c r="A264" s="714"/>
      <c r="B264" s="429" t="s">
        <v>494</v>
      </c>
      <c r="C264" s="715">
        <f t="shared" ref="C264:E265" si="8">C260</f>
        <v>64494</v>
      </c>
      <c r="D264" s="715">
        <f t="shared" si="8"/>
        <v>18596</v>
      </c>
      <c r="E264" s="715">
        <f t="shared" si="8"/>
        <v>41605</v>
      </c>
      <c r="F264" s="715"/>
      <c r="G264" s="715">
        <f>SUM(G260)</f>
        <v>0</v>
      </c>
      <c r="H264" s="715">
        <f>SUM(H260)</f>
        <v>0</v>
      </c>
      <c r="I264" s="715"/>
      <c r="J264" s="715"/>
      <c r="K264" s="715"/>
      <c r="L264" s="715"/>
      <c r="M264" s="715"/>
      <c r="N264" s="779">
        <f>N260</f>
        <v>124695</v>
      </c>
      <c r="O264" s="122"/>
      <c r="P264" s="324"/>
      <c r="Q264" s="4"/>
      <c r="R264" s="4"/>
      <c r="S264"/>
      <c r="T264"/>
    </row>
    <row r="265" spans="1:20">
      <c r="A265" s="714"/>
      <c r="B265" s="429" t="s">
        <v>495</v>
      </c>
      <c r="C265" s="715">
        <f t="shared" si="8"/>
        <v>73660</v>
      </c>
      <c r="D265" s="715">
        <f t="shared" si="8"/>
        <v>21335</v>
      </c>
      <c r="E265" s="715">
        <f t="shared" si="8"/>
        <v>41305</v>
      </c>
      <c r="F265" s="715"/>
      <c r="G265" s="715">
        <f>SUM(G261)</f>
        <v>300</v>
      </c>
      <c r="H265" s="715">
        <f>SUM(H261)</f>
        <v>835</v>
      </c>
      <c r="I265" s="715"/>
      <c r="J265" s="715"/>
      <c r="K265" s="715"/>
      <c r="L265" s="715"/>
      <c r="M265" s="715"/>
      <c r="N265" s="779">
        <f>N261</f>
        <v>137435</v>
      </c>
      <c r="O265" s="122"/>
      <c r="P265" s="324"/>
      <c r="Q265" s="4"/>
      <c r="R265" s="4"/>
      <c r="S265"/>
      <c r="T265"/>
    </row>
    <row r="266" spans="1:20" ht="13.5" thickBot="1">
      <c r="A266" s="738"/>
      <c r="B266" s="685"/>
      <c r="C266" s="739"/>
      <c r="D266" s="739"/>
      <c r="E266" s="739"/>
      <c r="F266" s="739"/>
      <c r="G266" s="739"/>
      <c r="H266" s="739"/>
      <c r="I266" s="739"/>
      <c r="J266" s="739"/>
      <c r="K266" s="739"/>
      <c r="L266" s="739"/>
      <c r="M266" s="739"/>
      <c r="N266" s="779"/>
      <c r="O266" s="122"/>
      <c r="P266" s="324"/>
      <c r="Q266" s="4"/>
      <c r="R266" s="4"/>
      <c r="S266"/>
      <c r="T266"/>
    </row>
    <row r="267" spans="1:20" ht="11.25" customHeight="1">
      <c r="A267" s="645"/>
      <c r="B267" s="646"/>
      <c r="C267" s="614"/>
      <c r="D267" s="614"/>
      <c r="E267" s="647"/>
      <c r="F267" s="614"/>
      <c r="G267" s="614"/>
      <c r="H267" s="614"/>
      <c r="I267" s="614"/>
      <c r="J267" s="614"/>
      <c r="K267" s="614"/>
      <c r="L267" s="648"/>
      <c r="M267" s="648"/>
      <c r="N267" s="503"/>
      <c r="O267" s="538"/>
      <c r="P267" s="542"/>
    </row>
    <row r="268" spans="1:20" ht="11.25" customHeight="1">
      <c r="A268" s="1343" t="s">
        <v>209</v>
      </c>
      <c r="B268" s="1344"/>
      <c r="C268" s="432"/>
      <c r="D268" s="432"/>
      <c r="E268" s="433"/>
      <c r="F268" s="432"/>
      <c r="G268" s="432"/>
      <c r="H268" s="432"/>
      <c r="I268" s="432"/>
      <c r="J268" s="432"/>
      <c r="K268" s="432"/>
      <c r="L268" s="431"/>
      <c r="M268" s="431"/>
      <c r="N268" s="503"/>
      <c r="O268" s="538"/>
      <c r="P268" s="542"/>
    </row>
    <row r="269" spans="1:20" ht="11.25" customHeight="1">
      <c r="A269" s="613" t="s">
        <v>333</v>
      </c>
      <c r="B269" s="636" t="s">
        <v>334</v>
      </c>
      <c r="C269" s="637"/>
      <c r="D269" s="637"/>
      <c r="E269" s="637"/>
      <c r="F269" s="430"/>
      <c r="G269" s="430"/>
      <c r="H269" s="430"/>
      <c r="I269" s="432"/>
      <c r="J269" s="432"/>
      <c r="K269" s="432"/>
      <c r="L269" s="431"/>
      <c r="M269" s="431"/>
      <c r="N269" s="503"/>
      <c r="O269" s="538"/>
      <c r="P269" s="542"/>
    </row>
    <row r="270" spans="1:20" ht="11.25" customHeight="1">
      <c r="A270" s="613"/>
      <c r="B270" s="429" t="s">
        <v>494</v>
      </c>
      <c r="C270" s="740">
        <v>9590</v>
      </c>
      <c r="D270" s="740">
        <v>2763</v>
      </c>
      <c r="E270" s="740">
        <v>19355</v>
      </c>
      <c r="F270" s="430"/>
      <c r="G270" s="430"/>
      <c r="H270" s="430"/>
      <c r="I270" s="432"/>
      <c r="J270" s="432"/>
      <c r="K270" s="432"/>
      <c r="L270" s="431"/>
      <c r="M270" s="431"/>
      <c r="N270" s="503">
        <f>SUM(C270:M270)</f>
        <v>31708</v>
      </c>
      <c r="O270" s="538"/>
      <c r="P270" s="542"/>
    </row>
    <row r="271" spans="1:20" ht="11.25" customHeight="1">
      <c r="A271" s="613"/>
      <c r="B271" s="429" t="s">
        <v>495</v>
      </c>
      <c r="C271" s="740">
        <f>'16.sz. melléklet'!C61</f>
        <v>10169</v>
      </c>
      <c r="D271" s="740">
        <f>'16.sz. melléklet'!D61</f>
        <v>3005</v>
      </c>
      <c r="E271" s="740">
        <f>'16.sz. melléklet'!E61</f>
        <v>19355</v>
      </c>
      <c r="F271" s="430"/>
      <c r="G271" s="430"/>
      <c r="H271" s="430"/>
      <c r="I271" s="432"/>
      <c r="J271" s="432"/>
      <c r="K271" s="432"/>
      <c r="L271" s="431"/>
      <c r="M271" s="431"/>
      <c r="N271" s="503">
        <f>SUM(C271:M271)</f>
        <v>32529</v>
      </c>
      <c r="O271" s="538"/>
      <c r="P271" s="542"/>
    </row>
    <row r="272" spans="1:20" ht="11.25" customHeight="1" thickBot="1">
      <c r="A272" s="684"/>
      <c r="B272" s="685"/>
      <c r="C272" s="727"/>
      <c r="D272" s="728"/>
      <c r="E272" s="728"/>
      <c r="F272" s="686"/>
      <c r="G272" s="686"/>
      <c r="H272" s="686"/>
      <c r="I272" s="686"/>
      <c r="J272" s="686"/>
      <c r="K272" s="686"/>
      <c r="L272" s="730"/>
      <c r="M272" s="730"/>
      <c r="N272" s="725"/>
      <c r="O272" s="538"/>
      <c r="P272" s="542"/>
    </row>
    <row r="273" spans="1:16" s="494" customFormat="1" ht="13.5" customHeight="1">
      <c r="A273" s="719" t="s">
        <v>343</v>
      </c>
      <c r="B273" s="689" t="s">
        <v>344</v>
      </c>
      <c r="C273" s="716"/>
      <c r="D273" s="717"/>
      <c r="E273" s="717"/>
      <c r="F273" s="717"/>
      <c r="G273" s="717"/>
      <c r="H273" s="717"/>
      <c r="I273" s="720"/>
      <c r="J273" s="720"/>
      <c r="K273" s="720"/>
      <c r="L273" s="720"/>
      <c r="M273" s="720"/>
      <c r="N273" s="724"/>
      <c r="O273" s="537"/>
      <c r="P273" s="543"/>
    </row>
    <row r="274" spans="1:16" s="494" customFormat="1" ht="13.5" customHeight="1">
      <c r="A274" s="497"/>
      <c r="B274" s="429" t="s">
        <v>494</v>
      </c>
      <c r="C274" s="502">
        <v>600</v>
      </c>
      <c r="D274" s="502">
        <v>162</v>
      </c>
      <c r="E274" s="502">
        <v>1728</v>
      </c>
      <c r="F274" s="501"/>
      <c r="G274" s="501"/>
      <c r="H274" s="501"/>
      <c r="I274" s="502"/>
      <c r="J274" s="502"/>
      <c r="K274" s="502"/>
      <c r="L274" s="502"/>
      <c r="M274" s="502"/>
      <c r="N274" s="503">
        <f>SUM(C274:M274)</f>
        <v>2490</v>
      </c>
      <c r="O274" s="537"/>
      <c r="P274" s="543"/>
    </row>
    <row r="275" spans="1:16" s="494" customFormat="1" ht="13.5" customHeight="1">
      <c r="A275" s="497"/>
      <c r="B275" s="429" t="s">
        <v>495</v>
      </c>
      <c r="C275" s="502">
        <v>600</v>
      </c>
      <c r="D275" s="502">
        <v>162</v>
      </c>
      <c r="E275" s="502">
        <v>1728</v>
      </c>
      <c r="F275" s="501"/>
      <c r="G275" s="501"/>
      <c r="H275" s="501"/>
      <c r="I275" s="502"/>
      <c r="J275" s="502"/>
      <c r="K275" s="502"/>
      <c r="L275" s="502"/>
      <c r="M275" s="502"/>
      <c r="N275" s="503">
        <f>SUM(C275:M275)</f>
        <v>2490</v>
      </c>
      <c r="O275" s="537"/>
      <c r="P275" s="543"/>
    </row>
    <row r="276" spans="1:16" s="494" customFormat="1" ht="13.5" customHeight="1" thickBot="1">
      <c r="A276" s="721"/>
      <c r="B276" s="685"/>
      <c r="C276" s="722"/>
      <c r="D276" s="723"/>
      <c r="E276" s="723"/>
      <c r="F276" s="723"/>
      <c r="G276" s="723"/>
      <c r="H276" s="723"/>
      <c r="I276" s="723"/>
      <c r="J276" s="723"/>
      <c r="K276" s="723"/>
      <c r="L276" s="723"/>
      <c r="M276" s="723"/>
      <c r="N276" s="725"/>
      <c r="O276" s="537"/>
      <c r="P276" s="543"/>
    </row>
    <row r="277" spans="1:16" s="494" customFormat="1" ht="13.5" customHeight="1">
      <c r="A277" s="683" t="s">
        <v>335</v>
      </c>
      <c r="B277" s="636" t="s">
        <v>336</v>
      </c>
      <c r="C277" s="637"/>
      <c r="D277" s="637"/>
      <c r="E277" s="637"/>
      <c r="F277" s="717"/>
      <c r="G277" s="717"/>
      <c r="H277" s="717"/>
      <c r="I277" s="720"/>
      <c r="J277" s="720"/>
      <c r="K277" s="720"/>
      <c r="L277" s="720"/>
      <c r="M277" s="720"/>
      <c r="N277" s="724"/>
      <c r="O277" s="537"/>
      <c r="P277" s="543"/>
    </row>
    <row r="278" spans="1:16" s="494" customFormat="1" ht="13.5" customHeight="1">
      <c r="A278" s="613"/>
      <c r="B278" s="429" t="s">
        <v>494</v>
      </c>
      <c r="C278" s="637">
        <v>9383</v>
      </c>
      <c r="D278" s="637">
        <v>2493</v>
      </c>
      <c r="E278" s="637">
        <v>400</v>
      </c>
      <c r="F278" s="501"/>
      <c r="G278" s="501"/>
      <c r="H278" s="501"/>
      <c r="I278" s="502"/>
      <c r="J278" s="502"/>
      <c r="K278" s="502"/>
      <c r="L278" s="502"/>
      <c r="M278" s="502"/>
      <c r="N278" s="503">
        <f>SUM(C278:M278)</f>
        <v>12276</v>
      </c>
      <c r="O278" s="537"/>
      <c r="P278" s="543"/>
    </row>
    <row r="279" spans="1:16" s="494" customFormat="1" ht="13.5" customHeight="1">
      <c r="A279" s="613"/>
      <c r="B279" s="429" t="s">
        <v>495</v>
      </c>
      <c r="C279" s="637">
        <v>9383</v>
      </c>
      <c r="D279" s="637">
        <v>2493</v>
      </c>
      <c r="E279" s="637">
        <v>400</v>
      </c>
      <c r="F279" s="501"/>
      <c r="G279" s="501"/>
      <c r="H279" s="501"/>
      <c r="I279" s="502"/>
      <c r="J279" s="502"/>
      <c r="K279" s="502"/>
      <c r="L279" s="502"/>
      <c r="M279" s="502"/>
      <c r="N279" s="503">
        <f>SUM(C279:M279)</f>
        <v>12276</v>
      </c>
      <c r="O279" s="537"/>
      <c r="P279" s="543"/>
    </row>
    <row r="280" spans="1:16" s="494" customFormat="1" ht="13.5" customHeight="1" thickBot="1">
      <c r="A280" s="684"/>
      <c r="B280" s="685"/>
      <c r="C280" s="718"/>
      <c r="D280" s="718"/>
      <c r="E280" s="718"/>
      <c r="F280" s="723"/>
      <c r="G280" s="723"/>
      <c r="H280" s="723"/>
      <c r="I280" s="723"/>
      <c r="J280" s="723"/>
      <c r="K280" s="723"/>
      <c r="L280" s="723"/>
      <c r="M280" s="723"/>
      <c r="N280" s="725"/>
      <c r="O280" s="537"/>
      <c r="P280" s="543"/>
    </row>
    <row r="281" spans="1:16" s="494" customFormat="1" ht="13.5" customHeight="1">
      <c r="A281" s="683" t="s">
        <v>337</v>
      </c>
      <c r="B281" s="636" t="s">
        <v>338</v>
      </c>
      <c r="C281" s="637"/>
      <c r="D281" s="637"/>
      <c r="E281" s="637"/>
      <c r="F281" s="717"/>
      <c r="G281" s="717"/>
      <c r="H281" s="717"/>
      <c r="I281" s="720"/>
      <c r="J281" s="720"/>
      <c r="K281" s="720"/>
      <c r="L281" s="720"/>
      <c r="M281" s="720"/>
      <c r="N281" s="724"/>
      <c r="O281" s="537"/>
      <c r="P281" s="543"/>
    </row>
    <row r="282" spans="1:16" s="494" customFormat="1" ht="13.5" customHeight="1">
      <c r="A282" s="613"/>
      <c r="B282" s="429" t="s">
        <v>494</v>
      </c>
      <c r="C282" s="740">
        <v>1431</v>
      </c>
      <c r="D282" s="740">
        <v>373</v>
      </c>
      <c r="E282" s="740"/>
      <c r="F282" s="501"/>
      <c r="G282" s="501"/>
      <c r="H282" s="501"/>
      <c r="I282" s="502"/>
      <c r="J282" s="502"/>
      <c r="K282" s="502"/>
      <c r="L282" s="502"/>
      <c r="M282" s="502"/>
      <c r="N282" s="503">
        <f>SUM(C282:M282)</f>
        <v>1804</v>
      </c>
      <c r="O282" s="537"/>
      <c r="P282" s="543"/>
    </row>
    <row r="283" spans="1:16" s="494" customFormat="1" ht="13.5" customHeight="1">
      <c r="A283" s="613"/>
      <c r="B283" s="429" t="s">
        <v>495</v>
      </c>
      <c r="C283" s="740">
        <v>1431</v>
      </c>
      <c r="D283" s="740">
        <v>373</v>
      </c>
      <c r="E283" s="740"/>
      <c r="F283" s="501"/>
      <c r="G283" s="501"/>
      <c r="H283" s="501"/>
      <c r="I283" s="502"/>
      <c r="J283" s="502"/>
      <c r="K283" s="502"/>
      <c r="L283" s="502"/>
      <c r="M283" s="502"/>
      <c r="N283" s="503">
        <f>SUM(C283:M283)</f>
        <v>1804</v>
      </c>
      <c r="O283" s="537"/>
      <c r="P283" s="543"/>
    </row>
    <row r="284" spans="1:16" s="494" customFormat="1" ht="13.5" customHeight="1" thickBot="1">
      <c r="A284" s="684"/>
      <c r="B284" s="685"/>
      <c r="C284" s="741"/>
      <c r="D284" s="718"/>
      <c r="E284" s="718"/>
      <c r="F284" s="723"/>
      <c r="G284" s="723"/>
      <c r="H284" s="723"/>
      <c r="I284" s="723"/>
      <c r="J284" s="723"/>
      <c r="K284" s="723"/>
      <c r="L284" s="723"/>
      <c r="M284" s="723"/>
      <c r="N284" s="725"/>
      <c r="O284" s="537"/>
      <c r="P284" s="543"/>
    </row>
    <row r="285" spans="1:16" s="494" customFormat="1" ht="13.5" customHeight="1">
      <c r="A285" s="719" t="s">
        <v>345</v>
      </c>
      <c r="B285" s="689" t="s">
        <v>346</v>
      </c>
      <c r="C285" s="716"/>
      <c r="D285" s="717"/>
      <c r="E285" s="717"/>
      <c r="F285" s="717"/>
      <c r="G285" s="717"/>
      <c r="H285" s="717"/>
      <c r="I285" s="720"/>
      <c r="J285" s="720"/>
      <c r="K285" s="720"/>
      <c r="L285" s="720"/>
      <c r="M285" s="720"/>
      <c r="N285" s="724"/>
      <c r="O285" s="537"/>
      <c r="P285" s="543"/>
    </row>
    <row r="286" spans="1:16" s="494" customFormat="1" ht="13.5" customHeight="1">
      <c r="A286" s="497"/>
      <c r="B286" s="429" t="s">
        <v>494</v>
      </c>
      <c r="C286" s="509">
        <v>7271</v>
      </c>
      <c r="D286" s="501">
        <v>2038</v>
      </c>
      <c r="E286" s="501">
        <v>6760</v>
      </c>
      <c r="F286" s="501"/>
      <c r="G286" s="501"/>
      <c r="H286" s="501"/>
      <c r="I286" s="502"/>
      <c r="J286" s="502"/>
      <c r="K286" s="502"/>
      <c r="L286" s="502"/>
      <c r="M286" s="502"/>
      <c r="N286" s="503">
        <f>SUM(C286:M286)</f>
        <v>16069</v>
      </c>
      <c r="O286" s="537"/>
      <c r="P286" s="543"/>
    </row>
    <row r="287" spans="1:16" s="494" customFormat="1" ht="13.5" customHeight="1">
      <c r="A287" s="497"/>
      <c r="B287" s="429" t="s">
        <v>495</v>
      </c>
      <c r="C287" s="509">
        <f>'6. sz.melléklet'!C23</f>
        <v>7508</v>
      </c>
      <c r="D287" s="501">
        <f>'6. sz.melléklet'!D23</f>
        <v>2135</v>
      </c>
      <c r="E287" s="501">
        <f>'6. sz.melléklet'!E23</f>
        <v>6760</v>
      </c>
      <c r="F287" s="501"/>
      <c r="G287" s="501"/>
      <c r="H287" s="501"/>
      <c r="I287" s="502"/>
      <c r="J287" s="502"/>
      <c r="K287" s="502"/>
      <c r="L287" s="502"/>
      <c r="M287" s="502"/>
      <c r="N287" s="503">
        <f>SUM(C287:M287)</f>
        <v>16403</v>
      </c>
      <c r="O287" s="537"/>
      <c r="P287" s="543"/>
    </row>
    <row r="288" spans="1:16" s="494" customFormat="1" ht="13.5" customHeight="1" thickBot="1">
      <c r="A288" s="721"/>
      <c r="B288" s="685"/>
      <c r="C288" s="722"/>
      <c r="D288" s="723"/>
      <c r="E288" s="723"/>
      <c r="F288" s="723"/>
      <c r="G288" s="723"/>
      <c r="H288" s="723"/>
      <c r="I288" s="723"/>
      <c r="J288" s="723"/>
      <c r="K288" s="723"/>
      <c r="L288" s="723"/>
      <c r="M288" s="723"/>
      <c r="N288" s="725"/>
      <c r="O288" s="537"/>
      <c r="P288" s="543"/>
    </row>
    <row r="289" spans="1:16" s="494" customFormat="1" ht="13.5" customHeight="1">
      <c r="A289" s="719" t="s">
        <v>375</v>
      </c>
      <c r="B289" s="689" t="s">
        <v>376</v>
      </c>
      <c r="C289" s="716"/>
      <c r="D289" s="717"/>
      <c r="E289" s="717"/>
      <c r="F289" s="717"/>
      <c r="G289" s="717"/>
      <c r="H289" s="717"/>
      <c r="I289" s="720"/>
      <c r="J289" s="720"/>
      <c r="K289" s="720"/>
      <c r="L289" s="720"/>
      <c r="M289" s="720"/>
      <c r="N289" s="724"/>
      <c r="O289" s="537"/>
      <c r="P289" s="543"/>
    </row>
    <row r="290" spans="1:16" s="494" customFormat="1" ht="13.5" customHeight="1">
      <c r="A290" s="497"/>
      <c r="B290" s="429" t="s">
        <v>494</v>
      </c>
      <c r="C290" s="509"/>
      <c r="D290" s="501"/>
      <c r="E290" s="501">
        <v>6350</v>
      </c>
      <c r="F290" s="501"/>
      <c r="G290" s="501"/>
      <c r="H290" s="501"/>
      <c r="I290" s="502"/>
      <c r="J290" s="502"/>
      <c r="K290" s="502"/>
      <c r="L290" s="502"/>
      <c r="M290" s="502"/>
      <c r="N290" s="503">
        <f>SUM(C290:M290)</f>
        <v>6350</v>
      </c>
      <c r="O290" s="537"/>
      <c r="P290" s="543"/>
    </row>
    <row r="291" spans="1:16" s="494" customFormat="1" ht="13.5" customHeight="1">
      <c r="A291" s="497"/>
      <c r="B291" s="429" t="s">
        <v>495</v>
      </c>
      <c r="C291" s="509"/>
      <c r="D291" s="501"/>
      <c r="E291" s="501">
        <v>6350</v>
      </c>
      <c r="F291" s="501"/>
      <c r="G291" s="501"/>
      <c r="H291" s="501"/>
      <c r="I291" s="502"/>
      <c r="J291" s="502"/>
      <c r="K291" s="502"/>
      <c r="L291" s="502"/>
      <c r="M291" s="502"/>
      <c r="N291" s="503">
        <f>SUM(C291:M291)</f>
        <v>6350</v>
      </c>
      <c r="O291" s="537"/>
      <c r="P291" s="543"/>
    </row>
    <row r="292" spans="1:16" s="494" customFormat="1" ht="13.5" customHeight="1" thickBot="1">
      <c r="A292" s="721"/>
      <c r="B292" s="685"/>
      <c r="C292" s="722"/>
      <c r="D292" s="723"/>
      <c r="E292" s="723"/>
      <c r="F292" s="723"/>
      <c r="G292" s="723"/>
      <c r="H292" s="723"/>
      <c r="I292" s="723"/>
      <c r="J292" s="723"/>
      <c r="K292" s="723"/>
      <c r="L292" s="723"/>
      <c r="M292" s="723"/>
      <c r="N292" s="725"/>
      <c r="O292" s="537"/>
      <c r="P292" s="543"/>
    </row>
    <row r="293" spans="1:16" s="124" customFormat="1">
      <c r="A293" s="602" t="s">
        <v>347</v>
      </c>
      <c r="B293" s="646" t="s">
        <v>348</v>
      </c>
      <c r="C293" s="533"/>
      <c r="D293" s="534"/>
      <c r="E293" s="534"/>
      <c r="F293" s="534"/>
      <c r="G293" s="534"/>
      <c r="H293" s="534"/>
      <c r="I293" s="648"/>
      <c r="J293" s="648"/>
      <c r="K293" s="648"/>
      <c r="L293" s="648"/>
      <c r="M293" s="648"/>
      <c r="N293" s="724"/>
      <c r="O293" s="122"/>
      <c r="P293" s="544"/>
    </row>
    <row r="294" spans="1:16" s="124" customFormat="1">
      <c r="A294" s="498"/>
      <c r="B294" s="429" t="s">
        <v>494</v>
      </c>
      <c r="C294" s="510">
        <v>520</v>
      </c>
      <c r="D294" s="430">
        <v>140</v>
      </c>
      <c r="E294" s="430">
        <v>127</v>
      </c>
      <c r="F294" s="430"/>
      <c r="G294" s="430"/>
      <c r="H294" s="430"/>
      <c r="I294" s="431"/>
      <c r="J294" s="431"/>
      <c r="K294" s="431"/>
      <c r="L294" s="431"/>
      <c r="M294" s="431"/>
      <c r="N294" s="503">
        <f>SUM(C294:M294)</f>
        <v>787</v>
      </c>
      <c r="O294" s="122"/>
      <c r="P294" s="544"/>
    </row>
    <row r="295" spans="1:16" s="124" customFormat="1">
      <c r="A295" s="498"/>
      <c r="B295" s="429" t="s">
        <v>495</v>
      </c>
      <c r="C295" s="510">
        <v>520</v>
      </c>
      <c r="D295" s="430">
        <v>140</v>
      </c>
      <c r="E295" s="430">
        <v>127</v>
      </c>
      <c r="F295" s="430"/>
      <c r="G295" s="430"/>
      <c r="H295" s="430"/>
      <c r="I295" s="431"/>
      <c r="J295" s="431"/>
      <c r="K295" s="431"/>
      <c r="L295" s="431"/>
      <c r="M295" s="431"/>
      <c r="N295" s="503">
        <f>SUM(C295:M295)</f>
        <v>787</v>
      </c>
      <c r="O295" s="122"/>
      <c r="P295" s="544"/>
    </row>
    <row r="296" spans="1:16" s="124" customFormat="1" ht="13.5" thickBot="1">
      <c r="A296" s="621"/>
      <c r="B296" s="685"/>
      <c r="C296" s="729"/>
      <c r="D296" s="686"/>
      <c r="E296" s="686"/>
      <c r="F296" s="686"/>
      <c r="G296" s="686"/>
      <c r="H296" s="686"/>
      <c r="I296" s="730"/>
      <c r="J296" s="730"/>
      <c r="K296" s="730"/>
      <c r="L296" s="730"/>
      <c r="M296" s="730"/>
      <c r="N296" s="503"/>
      <c r="O296" s="122"/>
      <c r="P296" s="544"/>
    </row>
    <row r="297" spans="1:16" s="124" customFormat="1">
      <c r="A297" s="602" t="s">
        <v>397</v>
      </c>
      <c r="B297" s="646" t="s">
        <v>398</v>
      </c>
      <c r="C297" s="533"/>
      <c r="D297" s="534"/>
      <c r="E297" s="534"/>
      <c r="F297" s="534"/>
      <c r="G297" s="534"/>
      <c r="H297" s="534"/>
      <c r="I297" s="648"/>
      <c r="J297" s="648"/>
      <c r="K297" s="648"/>
      <c r="L297" s="648"/>
      <c r="M297" s="648"/>
      <c r="N297" s="503"/>
    </row>
    <row r="298" spans="1:16" s="124" customFormat="1">
      <c r="A298" s="498"/>
      <c r="B298" s="429" t="s">
        <v>494</v>
      </c>
      <c r="C298" s="510"/>
      <c r="D298" s="430"/>
      <c r="E298" s="430"/>
      <c r="F298" s="430"/>
      <c r="G298" s="430"/>
      <c r="H298" s="430"/>
      <c r="I298" s="431"/>
      <c r="J298" s="431"/>
      <c r="K298" s="431"/>
      <c r="L298" s="431"/>
      <c r="M298" s="431"/>
      <c r="N298" s="503">
        <f>SUM(C298:M298)</f>
        <v>0</v>
      </c>
    </row>
    <row r="299" spans="1:16" s="124" customFormat="1">
      <c r="A299" s="498"/>
      <c r="B299" s="429" t="s">
        <v>495</v>
      </c>
      <c r="C299" s="510"/>
      <c r="D299" s="430"/>
      <c r="E299" s="430"/>
      <c r="F299" s="430"/>
      <c r="G299" s="430"/>
      <c r="H299" s="430"/>
      <c r="I299" s="431"/>
      <c r="J299" s="431"/>
      <c r="K299" s="431"/>
      <c r="L299" s="431"/>
      <c r="M299" s="431"/>
      <c r="N299" s="503">
        <f>SUM(C299:M299)</f>
        <v>0</v>
      </c>
    </row>
    <row r="300" spans="1:16" s="124" customFormat="1" ht="13.5" thickBot="1">
      <c r="A300" s="621"/>
      <c r="B300" s="685"/>
      <c r="C300" s="729"/>
      <c r="D300" s="686"/>
      <c r="E300" s="686"/>
      <c r="F300" s="686"/>
      <c r="G300" s="686"/>
      <c r="H300" s="686"/>
      <c r="I300" s="730"/>
      <c r="J300" s="730"/>
      <c r="K300" s="730"/>
      <c r="L300" s="730"/>
      <c r="M300" s="730"/>
      <c r="N300" s="725"/>
    </row>
    <row r="301" spans="1:16" s="124" customFormat="1">
      <c r="A301" s="602" t="s">
        <v>401</v>
      </c>
      <c r="B301" s="646" t="s">
        <v>402</v>
      </c>
      <c r="C301" s="533"/>
      <c r="D301" s="534"/>
      <c r="E301" s="534"/>
      <c r="F301" s="534"/>
      <c r="G301" s="534"/>
      <c r="H301" s="534"/>
      <c r="I301" s="648"/>
      <c r="J301" s="648"/>
      <c r="K301" s="648"/>
      <c r="L301" s="648"/>
      <c r="M301" s="648"/>
      <c r="N301" s="724"/>
    </row>
    <row r="302" spans="1:16" s="124" customFormat="1">
      <c r="A302" s="498"/>
      <c r="B302" s="429" t="s">
        <v>494</v>
      </c>
      <c r="C302" s="510"/>
      <c r="D302" s="430"/>
      <c r="E302" s="430">
        <v>2180</v>
      </c>
      <c r="F302" s="430"/>
      <c r="G302" s="430"/>
      <c r="H302" s="430"/>
      <c r="I302" s="431"/>
      <c r="J302" s="431"/>
      <c r="K302" s="431"/>
      <c r="L302" s="431"/>
      <c r="M302" s="431"/>
      <c r="N302" s="503">
        <f t="shared" ref="N302:N307" si="9">SUM(C302:M302)</f>
        <v>2180</v>
      </c>
    </row>
    <row r="303" spans="1:16" s="124" customFormat="1">
      <c r="A303" s="498"/>
      <c r="B303" s="429" t="s">
        <v>495</v>
      </c>
      <c r="C303" s="510"/>
      <c r="D303" s="430"/>
      <c r="E303" s="430">
        <v>2180</v>
      </c>
      <c r="F303" s="430"/>
      <c r="G303" s="430"/>
      <c r="H303" s="430"/>
      <c r="I303" s="431"/>
      <c r="J303" s="431"/>
      <c r="K303" s="431"/>
      <c r="L303" s="431"/>
      <c r="M303" s="431"/>
      <c r="N303" s="503">
        <f t="shared" si="9"/>
        <v>2180</v>
      </c>
    </row>
    <row r="304" spans="1:16" s="124" customFormat="1" ht="13.5" thickBot="1">
      <c r="A304" s="621"/>
      <c r="B304" s="685"/>
      <c r="C304" s="729"/>
      <c r="D304" s="686"/>
      <c r="E304" s="686"/>
      <c r="F304" s="686"/>
      <c r="G304" s="686"/>
      <c r="H304" s="686"/>
      <c r="I304" s="730"/>
      <c r="J304" s="730"/>
      <c r="K304" s="730"/>
      <c r="L304" s="730"/>
      <c r="M304" s="730"/>
      <c r="N304" s="725">
        <f t="shared" si="9"/>
        <v>0</v>
      </c>
    </row>
    <row r="305" spans="1:20" s="124" customFormat="1">
      <c r="A305" s="712" t="s">
        <v>399</v>
      </c>
      <c r="B305" s="682" t="s">
        <v>400</v>
      </c>
      <c r="C305" s="533"/>
      <c r="D305" s="534"/>
      <c r="E305" s="534"/>
      <c r="F305" s="534"/>
      <c r="G305" s="534"/>
      <c r="H305" s="534"/>
      <c r="I305" s="535"/>
      <c r="J305" s="535"/>
      <c r="K305" s="535"/>
      <c r="L305" s="535"/>
      <c r="M305" s="535"/>
      <c r="N305" s="724">
        <f t="shared" si="9"/>
        <v>0</v>
      </c>
    </row>
    <row r="306" spans="1:20" s="124" customFormat="1">
      <c r="A306" s="499"/>
      <c r="B306" s="429" t="s">
        <v>494</v>
      </c>
      <c r="C306" s="432"/>
      <c r="D306" s="432"/>
      <c r="E306" s="432"/>
      <c r="F306" s="432"/>
      <c r="G306" s="432"/>
      <c r="H306" s="432"/>
      <c r="I306" s="431"/>
      <c r="J306" s="431"/>
      <c r="K306" s="431"/>
      <c r="L306" s="431"/>
      <c r="M306" s="431"/>
      <c r="N306" s="503">
        <f t="shared" si="9"/>
        <v>0</v>
      </c>
    </row>
    <row r="307" spans="1:20" s="124" customFormat="1">
      <c r="A307" s="499"/>
      <c r="B307" s="429" t="s">
        <v>495</v>
      </c>
      <c r="C307" s="432"/>
      <c r="D307" s="432"/>
      <c r="E307" s="432"/>
      <c r="F307" s="432"/>
      <c r="G307" s="432"/>
      <c r="H307" s="432"/>
      <c r="I307" s="431"/>
      <c r="J307" s="431"/>
      <c r="K307" s="431"/>
      <c r="L307" s="431"/>
      <c r="M307" s="431"/>
      <c r="N307" s="503">
        <f t="shared" si="9"/>
        <v>0</v>
      </c>
    </row>
    <row r="308" spans="1:20" s="124" customFormat="1" ht="13.5" thickBot="1">
      <c r="A308" s="742"/>
      <c r="B308" s="685"/>
      <c r="C308" s="686"/>
      <c r="D308" s="686"/>
      <c r="E308" s="686"/>
      <c r="F308" s="686"/>
      <c r="G308" s="686"/>
      <c r="H308" s="686"/>
      <c r="I308" s="730"/>
      <c r="J308" s="730"/>
      <c r="K308" s="730"/>
      <c r="L308" s="730"/>
      <c r="M308" s="730"/>
      <c r="N308" s="503"/>
    </row>
    <row r="309" spans="1:20" ht="13.5" thickBot="1">
      <c r="A309" s="789" t="s">
        <v>497</v>
      </c>
      <c r="B309" s="790"/>
      <c r="C309" s="759"/>
      <c r="D309" s="759"/>
      <c r="E309" s="759"/>
      <c r="F309" s="759"/>
      <c r="G309" s="759"/>
      <c r="H309" s="759"/>
      <c r="I309" s="759"/>
      <c r="J309" s="759"/>
      <c r="K309" s="759"/>
      <c r="L309" s="759"/>
      <c r="M309" s="759"/>
      <c r="N309" s="791"/>
      <c r="O309" s="638"/>
      <c r="P309" s="545"/>
      <c r="R309" s="183"/>
    </row>
    <row r="310" spans="1:20" ht="13.5" thickBot="1">
      <c r="A310" s="792"/>
      <c r="B310" s="770" t="s">
        <v>494</v>
      </c>
      <c r="C310" s="750">
        <f>C270+C274+C278+C282+C286+C290+C294+C298+C302+C306</f>
        <v>28795</v>
      </c>
      <c r="D310" s="750">
        <f t="shared" ref="D310:N310" si="10">D270+D274+D278+D282+D286+D290+D294+D298+D302+D306</f>
        <v>7969</v>
      </c>
      <c r="E310" s="750">
        <f t="shared" si="10"/>
        <v>36900</v>
      </c>
      <c r="F310" s="750">
        <f t="shared" si="10"/>
        <v>0</v>
      </c>
      <c r="G310" s="750">
        <f t="shared" si="10"/>
        <v>0</v>
      </c>
      <c r="H310" s="750">
        <f t="shared" si="10"/>
        <v>0</v>
      </c>
      <c r="I310" s="750">
        <f t="shared" si="10"/>
        <v>0</v>
      </c>
      <c r="J310" s="750">
        <f t="shared" si="10"/>
        <v>0</v>
      </c>
      <c r="K310" s="750">
        <f t="shared" si="10"/>
        <v>0</v>
      </c>
      <c r="L310" s="750">
        <f t="shared" si="10"/>
        <v>0</v>
      </c>
      <c r="M310" s="750">
        <f t="shared" si="10"/>
        <v>0</v>
      </c>
      <c r="N310" s="750">
        <f t="shared" si="10"/>
        <v>73664</v>
      </c>
      <c r="O310" s="638"/>
      <c r="P310" s="545"/>
      <c r="R310" s="183"/>
    </row>
    <row r="311" spans="1:20" ht="13.5" thickBot="1">
      <c r="A311" s="792"/>
      <c r="B311" s="770" t="s">
        <v>495</v>
      </c>
      <c r="C311" s="750">
        <f t="shared" ref="C311:N311" si="11">C271+C275+C279+C283+C287+C291+C295+C299+C303+C307</f>
        <v>29611</v>
      </c>
      <c r="D311" s="750">
        <f t="shared" si="11"/>
        <v>8308</v>
      </c>
      <c r="E311" s="750">
        <f t="shared" si="11"/>
        <v>36900</v>
      </c>
      <c r="F311" s="750">
        <f t="shared" si="11"/>
        <v>0</v>
      </c>
      <c r="G311" s="750">
        <f t="shared" si="11"/>
        <v>0</v>
      </c>
      <c r="H311" s="750">
        <f t="shared" si="11"/>
        <v>0</v>
      </c>
      <c r="I311" s="750">
        <f t="shared" si="11"/>
        <v>0</v>
      </c>
      <c r="J311" s="750">
        <f t="shared" si="11"/>
        <v>0</v>
      </c>
      <c r="K311" s="750">
        <f t="shared" si="11"/>
        <v>0</v>
      </c>
      <c r="L311" s="750">
        <f t="shared" si="11"/>
        <v>0</v>
      </c>
      <c r="M311" s="750">
        <f t="shared" si="11"/>
        <v>0</v>
      </c>
      <c r="N311" s="750">
        <f t="shared" si="11"/>
        <v>74819</v>
      </c>
      <c r="O311" s="638"/>
      <c r="P311" s="545"/>
      <c r="R311" s="183"/>
    </row>
    <row r="312" spans="1:20" ht="13.5" thickBot="1">
      <c r="A312" s="792"/>
      <c r="B312" s="770"/>
      <c r="C312" s="750"/>
      <c r="D312" s="750"/>
      <c r="E312" s="750"/>
      <c r="F312" s="750"/>
      <c r="G312" s="750"/>
      <c r="H312" s="750"/>
      <c r="I312" s="750"/>
      <c r="J312" s="750"/>
      <c r="K312" s="750"/>
      <c r="L312" s="750"/>
      <c r="M312" s="750"/>
      <c r="N312" s="746"/>
      <c r="O312" s="638"/>
      <c r="P312" s="545"/>
      <c r="R312" s="183"/>
    </row>
    <row r="313" spans="1:20" ht="13.5" thickBot="1">
      <c r="A313" s="793"/>
      <c r="B313" s="772"/>
      <c r="C313" s="752"/>
      <c r="D313" s="752"/>
      <c r="E313" s="752"/>
      <c r="F313" s="752"/>
      <c r="G313" s="752"/>
      <c r="H313" s="752"/>
      <c r="I313" s="752"/>
      <c r="J313" s="752"/>
      <c r="K313" s="752"/>
      <c r="L313" s="752"/>
      <c r="M313" s="752"/>
      <c r="N313" s="794"/>
      <c r="O313" s="638"/>
      <c r="P313" s="545"/>
      <c r="R313" s="183"/>
    </row>
    <row r="314" spans="1:20" s="1" customFormat="1">
      <c r="A314" s="1332" t="s">
        <v>481</v>
      </c>
      <c r="B314" s="1333"/>
      <c r="C314" s="780"/>
      <c r="D314" s="780"/>
      <c r="E314" s="780"/>
      <c r="F314" s="780"/>
      <c r="G314" s="780"/>
      <c r="H314" s="780"/>
      <c r="I314" s="780"/>
      <c r="J314" s="780"/>
      <c r="K314" s="780"/>
      <c r="L314" s="780"/>
      <c r="M314" s="780"/>
      <c r="N314" s="503"/>
      <c r="O314" s="649"/>
      <c r="P314" s="599"/>
      <c r="Q314" s="600"/>
      <c r="R314" s="600"/>
      <c r="S314" s="600"/>
      <c r="T314" s="600"/>
    </row>
    <row r="315" spans="1:20">
      <c r="A315" s="781"/>
      <c r="B315" s="782" t="s">
        <v>494</v>
      </c>
      <c r="C315" s="783">
        <f>C255+C264+C310</f>
        <v>239123</v>
      </c>
      <c r="D315" s="783">
        <f t="shared" ref="D315:N315" si="12">D255+D264+D310</f>
        <v>67976</v>
      </c>
      <c r="E315" s="783">
        <f t="shared" si="12"/>
        <v>261948</v>
      </c>
      <c r="F315" s="783">
        <f t="shared" si="12"/>
        <v>44345</v>
      </c>
      <c r="G315" s="783">
        <f t="shared" si="12"/>
        <v>36624</v>
      </c>
      <c r="H315" s="783">
        <f t="shared" si="12"/>
        <v>40330</v>
      </c>
      <c r="I315" s="783">
        <f t="shared" si="12"/>
        <v>27706</v>
      </c>
      <c r="J315" s="783">
        <f t="shared" si="12"/>
        <v>76685</v>
      </c>
      <c r="K315" s="783">
        <f t="shared" si="12"/>
        <v>30889</v>
      </c>
      <c r="L315" s="783">
        <f t="shared" si="12"/>
        <v>31100</v>
      </c>
      <c r="M315" s="783">
        <f t="shared" si="12"/>
        <v>4500</v>
      </c>
      <c r="N315" s="783">
        <f t="shared" si="12"/>
        <v>861226</v>
      </c>
      <c r="O315" s="436"/>
      <c r="P315" s="546"/>
    </row>
    <row r="316" spans="1:20">
      <c r="A316" s="784"/>
      <c r="B316" s="782" t="s">
        <v>495</v>
      </c>
      <c r="C316" s="783">
        <f t="shared" ref="C316:M316" si="13">C256+C265+C311</f>
        <v>252523</v>
      </c>
      <c r="D316" s="783">
        <f t="shared" si="13"/>
        <v>72447</v>
      </c>
      <c r="E316" s="783">
        <f t="shared" si="13"/>
        <v>262356</v>
      </c>
      <c r="F316" s="783">
        <f t="shared" si="13"/>
        <v>57713</v>
      </c>
      <c r="G316" s="783">
        <f t="shared" si="13"/>
        <v>39569</v>
      </c>
      <c r="H316" s="783">
        <f t="shared" si="13"/>
        <v>53415</v>
      </c>
      <c r="I316" s="783">
        <f t="shared" si="13"/>
        <v>27886</v>
      </c>
      <c r="J316" s="783">
        <f t="shared" si="13"/>
        <v>76685</v>
      </c>
      <c r="K316" s="783">
        <f t="shared" si="13"/>
        <v>40524</v>
      </c>
      <c r="L316" s="783">
        <f t="shared" si="13"/>
        <v>22000</v>
      </c>
      <c r="M316" s="783">
        <f t="shared" si="13"/>
        <v>17649</v>
      </c>
      <c r="N316" s="783">
        <f>SUM(N311,N265,N256)</f>
        <v>922767</v>
      </c>
      <c r="O316" s="183">
        <v>922767</v>
      </c>
      <c r="P316" s="183"/>
    </row>
    <row r="317" spans="1:20" ht="13.5" thickBot="1">
      <c r="A317" s="785"/>
      <c r="B317" s="786"/>
      <c r="C317" s="783"/>
      <c r="D317" s="783"/>
      <c r="E317" s="783"/>
      <c r="F317" s="783"/>
      <c r="G317" s="783"/>
      <c r="H317" s="783"/>
      <c r="I317" s="783"/>
      <c r="J317" s="783"/>
      <c r="K317" s="783"/>
      <c r="L317" s="783"/>
      <c r="M317" s="783"/>
      <c r="N317" s="783"/>
      <c r="O317" s="183"/>
      <c r="P317" s="183"/>
    </row>
    <row r="318" spans="1:20" ht="13.5" thickBot="1">
      <c r="A318" s="787"/>
      <c r="B318" s="787"/>
      <c r="C318" s="788"/>
      <c r="D318" s="788"/>
      <c r="E318" s="788"/>
      <c r="F318" s="788"/>
      <c r="G318" s="788"/>
      <c r="H318" s="788"/>
      <c r="I318" s="788"/>
      <c r="J318" s="788"/>
      <c r="K318" s="788"/>
      <c r="L318" s="788"/>
      <c r="M318" s="788"/>
      <c r="N318" s="725"/>
      <c r="O318" s="183"/>
      <c r="P318" s="183"/>
    </row>
    <row r="319" spans="1:20">
      <c r="C319" s="183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  <c r="O319" s="183"/>
      <c r="P319" s="183"/>
    </row>
    <row r="320" spans="1:20">
      <c r="C320" s="183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  <c r="O320" s="183"/>
      <c r="P320" s="183"/>
    </row>
    <row r="321" spans="3:16">
      <c r="C321" s="183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  <c r="O321" s="183"/>
      <c r="P321" s="183"/>
    </row>
    <row r="322" spans="3:16">
      <c r="C322" s="183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  <c r="O322" s="183"/>
      <c r="P322" s="183"/>
    </row>
    <row r="323" spans="3:16">
      <c r="C323" s="183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  <c r="O323" s="183"/>
      <c r="P323" s="183"/>
    </row>
    <row r="324" spans="3:16">
      <c r="C324" s="183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  <c r="O324" s="183"/>
      <c r="P324" s="183"/>
    </row>
    <row r="325" spans="3:16">
      <c r="C325" s="183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  <c r="O325" s="183"/>
      <c r="P325" s="183"/>
    </row>
    <row r="326" spans="3:16">
      <c r="C326" s="183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  <c r="O326" s="183"/>
      <c r="P326" s="183"/>
    </row>
    <row r="327" spans="3:16" ht="15" customHeight="1">
      <c r="C327" s="183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  <c r="O327" s="183"/>
      <c r="P327" s="183"/>
    </row>
    <row r="328" spans="3:16" ht="15" customHeight="1">
      <c r="C328" s="183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  <c r="O328" s="183"/>
      <c r="P328" s="183"/>
    </row>
    <row r="329" spans="3:16" ht="15" customHeight="1">
      <c r="C329" s="183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  <c r="O329" s="183"/>
      <c r="P329" s="183"/>
    </row>
    <row r="330" spans="3:16" ht="15" customHeight="1">
      <c r="C330" s="183"/>
      <c r="D330" s="183"/>
      <c r="E330" s="183"/>
      <c r="F330" s="183"/>
      <c r="G330" s="183"/>
      <c r="H330" s="183"/>
      <c r="I330" s="183"/>
      <c r="J330" s="183"/>
      <c r="K330" s="183"/>
      <c r="L330" s="183"/>
      <c r="M330" s="183"/>
      <c r="N330" s="183"/>
      <c r="O330" s="183"/>
      <c r="P330" s="183"/>
    </row>
    <row r="331" spans="3:16" ht="15" customHeight="1">
      <c r="C331" s="183"/>
      <c r="D331" s="183"/>
      <c r="E331" s="183"/>
      <c r="F331" s="183"/>
      <c r="G331" s="183"/>
      <c r="H331" s="183"/>
      <c r="I331" s="183"/>
      <c r="J331" s="183"/>
      <c r="K331" s="183"/>
      <c r="L331" s="183"/>
      <c r="M331" s="183"/>
      <c r="N331" s="183"/>
      <c r="O331" s="183"/>
      <c r="P331" s="183"/>
    </row>
    <row r="332" spans="3:16" ht="15" customHeight="1">
      <c r="C332" s="183"/>
      <c r="D332" s="183"/>
      <c r="E332" s="183"/>
      <c r="F332" s="183"/>
      <c r="G332" s="183"/>
      <c r="H332" s="183"/>
      <c r="I332" s="183"/>
      <c r="J332" s="183"/>
      <c r="K332" s="183"/>
      <c r="L332" s="183"/>
      <c r="M332" s="183"/>
      <c r="N332" s="183"/>
      <c r="O332" s="183"/>
      <c r="P332" s="183"/>
    </row>
    <row r="333" spans="3:16" ht="15" customHeight="1">
      <c r="C333" s="183"/>
      <c r="D333" s="183"/>
      <c r="E333" s="183"/>
      <c r="F333" s="183"/>
      <c r="G333" s="183"/>
      <c r="H333" s="183"/>
      <c r="I333" s="183"/>
      <c r="J333" s="183"/>
      <c r="K333" s="183"/>
      <c r="L333" s="183"/>
      <c r="M333" s="183"/>
      <c r="N333" s="183"/>
      <c r="O333" s="183"/>
      <c r="P333" s="183"/>
    </row>
    <row r="334" spans="3:16" ht="15" customHeight="1">
      <c r="C334" s="183"/>
      <c r="D334" s="183"/>
      <c r="E334" s="183"/>
      <c r="F334" s="183"/>
      <c r="G334" s="183"/>
      <c r="H334" s="183"/>
      <c r="I334" s="183"/>
      <c r="J334" s="183"/>
      <c r="K334" s="183"/>
      <c r="L334" s="183"/>
      <c r="M334" s="183"/>
      <c r="N334" s="183"/>
      <c r="O334" s="183"/>
      <c r="P334" s="183"/>
    </row>
    <row r="335" spans="3:16" ht="15" customHeight="1">
      <c r="C335" s="183"/>
      <c r="D335" s="183"/>
      <c r="E335" s="183"/>
      <c r="F335" s="183"/>
      <c r="G335" s="183"/>
      <c r="H335" s="183"/>
      <c r="I335" s="183"/>
      <c r="J335" s="183"/>
      <c r="K335" s="183"/>
      <c r="L335" s="183"/>
      <c r="M335" s="183"/>
      <c r="N335" s="183"/>
      <c r="O335" s="183"/>
      <c r="P335" s="183"/>
    </row>
    <row r="336" spans="3:16" ht="15" customHeight="1">
      <c r="C336" s="183"/>
      <c r="D336" s="183"/>
      <c r="E336" s="183"/>
      <c r="F336" s="183"/>
      <c r="G336" s="183"/>
      <c r="H336" s="183"/>
      <c r="I336" s="183"/>
      <c r="J336" s="183"/>
      <c r="K336" s="183"/>
      <c r="L336" s="183"/>
      <c r="M336" s="183"/>
      <c r="N336" s="183"/>
      <c r="O336" s="183"/>
      <c r="P336" s="183"/>
    </row>
    <row r="337" spans="3:16" ht="15" customHeight="1">
      <c r="C337" s="183"/>
      <c r="D337" s="183"/>
      <c r="E337" s="183"/>
      <c r="F337" s="183"/>
      <c r="G337" s="183"/>
      <c r="H337" s="183"/>
      <c r="I337" s="183"/>
      <c r="J337" s="183"/>
      <c r="K337" s="183"/>
      <c r="L337" s="183"/>
      <c r="M337" s="183"/>
      <c r="N337" s="183"/>
      <c r="O337" s="183"/>
      <c r="P337" s="183"/>
    </row>
    <row r="338" spans="3:16" ht="15" customHeight="1">
      <c r="C338" s="183"/>
      <c r="D338" s="183"/>
      <c r="E338" s="183"/>
      <c r="F338" s="183"/>
      <c r="G338" s="183"/>
      <c r="H338" s="183"/>
      <c r="I338" s="183"/>
      <c r="J338" s="183"/>
      <c r="K338" s="183"/>
      <c r="L338" s="183"/>
      <c r="M338" s="183"/>
      <c r="N338" s="183"/>
      <c r="O338" s="183"/>
      <c r="P338" s="183"/>
    </row>
    <row r="339" spans="3:16" ht="15" customHeight="1">
      <c r="C339" s="183"/>
      <c r="D339" s="183"/>
      <c r="E339" s="183"/>
      <c r="F339" s="183"/>
      <c r="G339" s="183"/>
      <c r="H339" s="183"/>
      <c r="I339" s="183"/>
      <c r="J339" s="183"/>
      <c r="K339" s="183"/>
      <c r="L339" s="183"/>
      <c r="M339" s="183"/>
      <c r="N339" s="183"/>
      <c r="O339" s="183"/>
      <c r="P339" s="183"/>
    </row>
    <row r="340" spans="3:16" ht="15" customHeight="1">
      <c r="C340" s="183"/>
      <c r="D340" s="183"/>
      <c r="E340" s="183"/>
      <c r="F340" s="183"/>
      <c r="G340" s="183"/>
      <c r="H340" s="183"/>
      <c r="I340" s="183"/>
      <c r="J340" s="183"/>
      <c r="K340" s="183"/>
      <c r="L340" s="183"/>
      <c r="M340" s="183"/>
      <c r="N340" s="183"/>
      <c r="O340" s="183"/>
      <c r="P340" s="183"/>
    </row>
    <row r="341" spans="3:16" ht="15" customHeight="1">
      <c r="C341" s="183"/>
      <c r="D341" s="183"/>
      <c r="E341" s="183"/>
      <c r="F341" s="183"/>
      <c r="G341" s="183"/>
      <c r="H341" s="183"/>
      <c r="I341" s="183"/>
      <c r="J341" s="183"/>
      <c r="K341" s="183"/>
      <c r="L341" s="183"/>
      <c r="M341" s="183"/>
      <c r="N341" s="183"/>
      <c r="O341" s="183"/>
      <c r="P341" s="183"/>
    </row>
    <row r="342" spans="3:16" ht="15" customHeight="1">
      <c r="C342" s="183"/>
      <c r="D342" s="183"/>
      <c r="E342" s="183"/>
      <c r="F342" s="183"/>
      <c r="G342" s="183"/>
      <c r="H342" s="183"/>
      <c r="I342" s="183"/>
      <c r="J342" s="183"/>
      <c r="K342" s="183"/>
      <c r="L342" s="183"/>
      <c r="M342" s="183"/>
      <c r="N342" s="183"/>
      <c r="O342" s="183"/>
      <c r="P342" s="183"/>
    </row>
    <row r="343" spans="3:16" ht="15" customHeight="1">
      <c r="C343" s="183"/>
      <c r="D343" s="183"/>
      <c r="E343" s="183"/>
      <c r="F343" s="183"/>
      <c r="G343" s="183"/>
      <c r="H343" s="183"/>
      <c r="I343" s="183"/>
      <c r="J343" s="183"/>
      <c r="K343" s="183"/>
      <c r="L343" s="183"/>
      <c r="M343" s="183"/>
      <c r="N343" s="183"/>
      <c r="O343" s="183"/>
      <c r="P343" s="183"/>
    </row>
    <row r="344" spans="3:16" ht="15" customHeight="1">
      <c r="C344" s="183"/>
      <c r="D344" s="183"/>
      <c r="E344" s="183"/>
      <c r="F344" s="183"/>
      <c r="G344" s="183"/>
      <c r="H344" s="183"/>
      <c r="I344" s="183"/>
      <c r="J344" s="183"/>
      <c r="K344" s="183"/>
      <c r="L344" s="183"/>
      <c r="M344" s="183"/>
      <c r="N344" s="183"/>
      <c r="O344" s="183"/>
      <c r="P344" s="183"/>
    </row>
    <row r="345" spans="3:16" ht="15" customHeight="1">
      <c r="C345" s="183"/>
      <c r="D345" s="183"/>
      <c r="E345" s="183"/>
      <c r="F345" s="183"/>
      <c r="G345" s="183"/>
      <c r="H345" s="183"/>
      <c r="I345" s="183"/>
      <c r="J345" s="183"/>
      <c r="K345" s="183"/>
      <c r="L345" s="183"/>
      <c r="M345" s="183"/>
      <c r="N345" s="183"/>
      <c r="O345" s="183"/>
      <c r="P345" s="183"/>
    </row>
    <row r="346" spans="3:16" ht="15" customHeight="1">
      <c r="C346" s="183"/>
      <c r="D346" s="183"/>
      <c r="E346" s="183"/>
      <c r="F346" s="183"/>
      <c r="G346" s="183"/>
      <c r="H346" s="183"/>
      <c r="I346" s="183"/>
      <c r="J346" s="183"/>
      <c r="K346" s="183"/>
      <c r="L346" s="183"/>
      <c r="M346" s="183"/>
      <c r="N346" s="183"/>
      <c r="O346" s="183"/>
      <c r="P346" s="183"/>
    </row>
    <row r="347" spans="3:16" ht="15" customHeight="1">
      <c r="C347" s="183"/>
      <c r="D347" s="183"/>
      <c r="E347" s="183"/>
      <c r="F347" s="183"/>
      <c r="G347" s="183"/>
      <c r="H347" s="183"/>
      <c r="I347" s="183"/>
      <c r="J347" s="183"/>
      <c r="K347" s="183"/>
      <c r="L347" s="183"/>
      <c r="M347" s="183"/>
      <c r="N347" s="183"/>
      <c r="O347" s="183"/>
      <c r="P347" s="183"/>
    </row>
    <row r="348" spans="3:16" ht="15" customHeight="1">
      <c r="C348" s="183"/>
      <c r="D348" s="183"/>
      <c r="E348" s="183"/>
      <c r="F348" s="183"/>
      <c r="G348" s="183"/>
      <c r="H348" s="183"/>
      <c r="I348" s="183"/>
      <c r="J348" s="183"/>
      <c r="K348" s="183"/>
      <c r="L348" s="183"/>
      <c r="M348" s="183"/>
      <c r="N348" s="183"/>
      <c r="O348" s="183"/>
      <c r="P348" s="183"/>
    </row>
    <row r="349" spans="3:16" ht="15" customHeight="1">
      <c r="C349" s="183"/>
      <c r="D349" s="183"/>
      <c r="E349" s="183"/>
      <c r="F349" s="183"/>
      <c r="G349" s="183"/>
      <c r="H349" s="183"/>
      <c r="I349" s="183"/>
      <c r="J349" s="183"/>
      <c r="K349" s="183"/>
      <c r="L349" s="183"/>
      <c r="M349" s="183"/>
      <c r="N349" s="183"/>
      <c r="O349" s="183"/>
      <c r="P349" s="183"/>
    </row>
    <row r="350" spans="3:16" ht="15" customHeight="1">
      <c r="C350" s="183"/>
      <c r="D350" s="183"/>
      <c r="E350" s="183"/>
      <c r="F350" s="183"/>
      <c r="G350" s="183"/>
      <c r="H350" s="183"/>
      <c r="I350" s="183"/>
      <c r="J350" s="183"/>
      <c r="K350" s="183"/>
      <c r="L350" s="183"/>
      <c r="M350" s="183"/>
      <c r="N350" s="183"/>
      <c r="O350" s="183"/>
      <c r="P350" s="183"/>
    </row>
    <row r="351" spans="3:16" ht="15" customHeight="1">
      <c r="C351" s="183"/>
      <c r="D351" s="183"/>
      <c r="E351" s="183"/>
      <c r="F351" s="183"/>
      <c r="G351" s="183"/>
      <c r="H351" s="183"/>
      <c r="I351" s="183"/>
      <c r="J351" s="183"/>
      <c r="K351" s="183"/>
      <c r="L351" s="183"/>
      <c r="M351" s="183"/>
      <c r="N351" s="183"/>
      <c r="O351" s="183"/>
      <c r="P351" s="183"/>
    </row>
    <row r="352" spans="3:16" ht="15" customHeight="1">
      <c r="C352" s="183"/>
      <c r="D352" s="183"/>
      <c r="E352" s="183"/>
      <c r="F352" s="183"/>
      <c r="G352" s="183"/>
      <c r="H352" s="183"/>
      <c r="I352" s="183"/>
      <c r="J352" s="183"/>
      <c r="K352" s="183"/>
      <c r="L352" s="183"/>
      <c r="M352" s="183"/>
      <c r="N352" s="183"/>
      <c r="O352" s="183"/>
      <c r="P352" s="183"/>
    </row>
    <row r="353" spans="3:16" ht="15" customHeight="1">
      <c r="C353" s="183"/>
      <c r="D353" s="183"/>
      <c r="E353" s="183"/>
      <c r="F353" s="183"/>
      <c r="G353" s="183"/>
      <c r="H353" s="183"/>
      <c r="I353" s="183"/>
      <c r="J353" s="183"/>
      <c r="K353" s="183"/>
      <c r="L353" s="183"/>
      <c r="M353" s="183"/>
      <c r="N353" s="183"/>
      <c r="O353" s="183"/>
      <c r="P353" s="183"/>
    </row>
    <row r="354" spans="3:16" ht="15" customHeight="1">
      <c r="C354" s="183"/>
      <c r="D354" s="183"/>
      <c r="E354" s="183"/>
      <c r="F354" s="183"/>
      <c r="G354" s="183"/>
      <c r="H354" s="183"/>
      <c r="I354" s="183"/>
      <c r="J354" s="183"/>
      <c r="K354" s="183"/>
      <c r="L354" s="183"/>
      <c r="M354" s="183"/>
      <c r="N354" s="183"/>
      <c r="O354" s="183"/>
      <c r="P354" s="183"/>
    </row>
    <row r="355" spans="3:16" ht="15" customHeight="1">
      <c r="C355" s="183"/>
      <c r="D355" s="183"/>
      <c r="E355" s="183"/>
      <c r="F355" s="183"/>
      <c r="G355" s="183"/>
      <c r="H355" s="183"/>
      <c r="I355" s="183"/>
      <c r="J355" s="183"/>
      <c r="K355" s="183"/>
      <c r="L355" s="183"/>
      <c r="M355" s="183"/>
      <c r="N355" s="183"/>
      <c r="O355" s="183"/>
      <c r="P355" s="183"/>
    </row>
    <row r="356" spans="3:16" ht="15" customHeight="1">
      <c r="C356" s="183"/>
      <c r="D356" s="183"/>
      <c r="E356" s="183"/>
      <c r="F356" s="183"/>
      <c r="G356" s="183"/>
      <c r="H356" s="183"/>
      <c r="I356" s="183"/>
      <c r="J356" s="183"/>
      <c r="K356" s="183"/>
      <c r="L356" s="183"/>
      <c r="M356" s="183"/>
      <c r="N356" s="183"/>
      <c r="O356" s="183"/>
      <c r="P356" s="183"/>
    </row>
    <row r="357" spans="3:16" ht="15" customHeight="1">
      <c r="C357" s="183"/>
      <c r="D357" s="183"/>
      <c r="E357" s="183"/>
      <c r="F357" s="183"/>
      <c r="G357" s="183"/>
      <c r="H357" s="183"/>
      <c r="I357" s="183"/>
      <c r="J357" s="183"/>
      <c r="K357" s="183"/>
      <c r="L357" s="183"/>
      <c r="M357" s="183"/>
      <c r="N357" s="183"/>
      <c r="O357" s="183"/>
      <c r="P357" s="183"/>
    </row>
    <row r="358" spans="3:16" ht="15" customHeight="1">
      <c r="C358" s="183"/>
      <c r="D358" s="183"/>
      <c r="E358" s="183"/>
      <c r="F358" s="183"/>
      <c r="G358" s="183"/>
      <c r="H358" s="183"/>
      <c r="I358" s="183"/>
      <c r="J358" s="183"/>
      <c r="K358" s="183"/>
      <c r="L358" s="183"/>
      <c r="M358" s="183"/>
      <c r="N358" s="183"/>
      <c r="O358" s="183"/>
      <c r="P358" s="183"/>
    </row>
    <row r="359" spans="3:16" ht="15" customHeight="1">
      <c r="C359" s="183"/>
      <c r="D359" s="183"/>
      <c r="E359" s="183"/>
      <c r="F359" s="183"/>
      <c r="G359" s="183"/>
      <c r="H359" s="183"/>
      <c r="I359" s="183"/>
      <c r="J359" s="183"/>
      <c r="K359" s="183"/>
      <c r="L359" s="183"/>
      <c r="M359" s="183"/>
      <c r="N359" s="183"/>
      <c r="O359" s="183"/>
      <c r="P359" s="183"/>
    </row>
    <row r="360" spans="3:16" ht="15" customHeight="1">
      <c r="C360" s="183"/>
      <c r="D360" s="183"/>
      <c r="E360" s="183"/>
      <c r="F360" s="183"/>
      <c r="G360" s="183"/>
      <c r="H360" s="183"/>
      <c r="I360" s="183"/>
      <c r="J360" s="183"/>
      <c r="K360" s="183"/>
      <c r="L360" s="183"/>
      <c r="M360" s="183"/>
      <c r="N360" s="183"/>
      <c r="O360" s="183"/>
      <c r="P360" s="183"/>
    </row>
    <row r="361" spans="3:16" ht="15" customHeight="1">
      <c r="C361" s="183"/>
      <c r="D361" s="183"/>
      <c r="E361" s="183"/>
      <c r="F361" s="183"/>
      <c r="G361" s="183"/>
      <c r="H361" s="183"/>
      <c r="I361" s="183"/>
      <c r="J361" s="183"/>
      <c r="K361" s="183"/>
      <c r="L361" s="183"/>
      <c r="M361" s="183"/>
      <c r="N361" s="183"/>
      <c r="O361" s="183"/>
      <c r="P361" s="183"/>
    </row>
    <row r="362" spans="3:16" ht="15" customHeight="1">
      <c r="C362" s="183"/>
      <c r="D362" s="183"/>
      <c r="E362" s="183"/>
      <c r="F362" s="183"/>
      <c r="G362" s="183"/>
      <c r="H362" s="183"/>
      <c r="I362" s="183"/>
      <c r="J362" s="183"/>
      <c r="K362" s="183"/>
      <c r="L362" s="183"/>
      <c r="M362" s="183"/>
      <c r="N362" s="183"/>
      <c r="O362" s="183"/>
      <c r="P362" s="183"/>
    </row>
    <row r="363" spans="3:16" ht="15" customHeight="1">
      <c r="C363" s="183"/>
      <c r="D363" s="183"/>
      <c r="E363" s="183"/>
      <c r="F363" s="183"/>
      <c r="G363" s="183"/>
      <c r="H363" s="183"/>
      <c r="I363" s="183"/>
      <c r="J363" s="183"/>
      <c r="K363" s="183"/>
      <c r="L363" s="183"/>
      <c r="M363" s="183"/>
      <c r="N363" s="183"/>
      <c r="O363" s="183"/>
      <c r="P363" s="183"/>
    </row>
    <row r="364" spans="3:16" ht="15" customHeight="1">
      <c r="C364" s="183"/>
      <c r="D364" s="183"/>
      <c r="E364" s="183"/>
      <c r="F364" s="183"/>
      <c r="G364" s="183"/>
      <c r="H364" s="183"/>
      <c r="I364" s="183"/>
      <c r="J364" s="183"/>
      <c r="K364" s="183"/>
      <c r="L364" s="183"/>
      <c r="M364" s="183"/>
      <c r="N364" s="183"/>
      <c r="O364" s="183"/>
      <c r="P364" s="183"/>
    </row>
    <row r="365" spans="3:16" ht="15" customHeight="1">
      <c r="C365" s="183"/>
      <c r="D365" s="183"/>
      <c r="E365" s="183"/>
      <c r="F365" s="183"/>
      <c r="G365" s="183"/>
      <c r="H365" s="183"/>
      <c r="I365" s="183"/>
      <c r="J365" s="183"/>
      <c r="K365" s="183"/>
      <c r="L365" s="183"/>
      <c r="M365" s="183"/>
      <c r="N365" s="183"/>
      <c r="O365" s="183"/>
      <c r="P365" s="183"/>
    </row>
    <row r="366" spans="3:16" ht="15" customHeight="1">
      <c r="C366" s="183"/>
      <c r="D366" s="183"/>
      <c r="E366" s="183"/>
      <c r="F366" s="183"/>
      <c r="G366" s="183"/>
      <c r="H366" s="183"/>
      <c r="I366" s="183"/>
      <c r="J366" s="183"/>
      <c r="K366" s="183"/>
      <c r="L366" s="183"/>
      <c r="M366" s="183"/>
      <c r="N366" s="183"/>
      <c r="O366" s="183"/>
      <c r="P366" s="183"/>
    </row>
    <row r="367" spans="3:16" ht="15" customHeight="1">
      <c r="C367" s="183"/>
      <c r="D367" s="183"/>
      <c r="E367" s="183"/>
      <c r="F367" s="183"/>
      <c r="G367" s="183"/>
      <c r="H367" s="183"/>
      <c r="I367" s="183"/>
      <c r="J367" s="183"/>
      <c r="K367" s="183"/>
      <c r="L367" s="183"/>
      <c r="M367" s="183"/>
      <c r="N367" s="183"/>
      <c r="O367" s="183"/>
      <c r="P367" s="183"/>
    </row>
    <row r="368" spans="3:16" ht="15" customHeight="1">
      <c r="C368" s="183"/>
      <c r="D368" s="183"/>
      <c r="E368" s="183"/>
      <c r="F368" s="183"/>
      <c r="G368" s="183"/>
      <c r="H368" s="183"/>
      <c r="I368" s="183"/>
      <c r="J368" s="183"/>
      <c r="K368" s="183"/>
      <c r="L368" s="183"/>
      <c r="M368" s="183"/>
      <c r="N368" s="183"/>
      <c r="O368" s="183"/>
      <c r="P368" s="183"/>
    </row>
    <row r="369" spans="3:16" ht="15" customHeight="1">
      <c r="C369" s="183"/>
      <c r="D369" s="183"/>
      <c r="E369" s="183"/>
      <c r="F369" s="183"/>
      <c r="G369" s="183"/>
      <c r="H369" s="183"/>
      <c r="I369" s="183"/>
      <c r="J369" s="183"/>
      <c r="K369" s="183"/>
      <c r="L369" s="183"/>
      <c r="M369" s="183"/>
      <c r="N369" s="183"/>
      <c r="O369" s="183"/>
      <c r="P369" s="183"/>
    </row>
    <row r="370" spans="3:16" ht="15" customHeight="1">
      <c r="C370" s="183"/>
      <c r="D370" s="183"/>
      <c r="E370" s="183"/>
      <c r="F370" s="183"/>
      <c r="G370" s="183"/>
      <c r="H370" s="183"/>
      <c r="I370" s="183"/>
      <c r="J370" s="183"/>
      <c r="K370" s="183"/>
      <c r="L370" s="183"/>
      <c r="M370" s="183"/>
      <c r="N370" s="183"/>
      <c r="O370" s="183"/>
      <c r="P370" s="183"/>
    </row>
    <row r="371" spans="3:16" ht="15" customHeight="1">
      <c r="C371" s="183"/>
      <c r="D371" s="183"/>
      <c r="E371" s="183"/>
      <c r="F371" s="183"/>
      <c r="G371" s="183"/>
      <c r="H371" s="183"/>
      <c r="I371" s="183"/>
      <c r="J371" s="183"/>
      <c r="K371" s="183"/>
      <c r="L371" s="183"/>
      <c r="M371" s="183"/>
      <c r="N371" s="183"/>
      <c r="O371" s="183"/>
      <c r="P371" s="183"/>
    </row>
    <row r="372" spans="3:16" ht="15" customHeight="1">
      <c r="C372" s="183"/>
      <c r="D372" s="183"/>
      <c r="E372" s="183"/>
      <c r="F372" s="183"/>
      <c r="G372" s="183"/>
      <c r="H372" s="183"/>
      <c r="I372" s="183"/>
      <c r="J372" s="183"/>
      <c r="K372" s="183"/>
      <c r="L372" s="183"/>
      <c r="M372" s="183"/>
      <c r="N372" s="183"/>
      <c r="O372" s="183"/>
      <c r="P372" s="183"/>
    </row>
    <row r="373" spans="3:16" ht="15" customHeight="1">
      <c r="C373" s="183"/>
      <c r="D373" s="183"/>
      <c r="E373" s="183"/>
      <c r="F373" s="183"/>
      <c r="G373" s="183"/>
      <c r="H373" s="183"/>
      <c r="I373" s="183"/>
      <c r="J373" s="183"/>
      <c r="K373" s="183"/>
      <c r="L373" s="183"/>
      <c r="M373" s="183"/>
      <c r="N373" s="183"/>
      <c r="O373" s="183"/>
      <c r="P373" s="183"/>
    </row>
    <row r="374" spans="3:16" ht="15" customHeight="1">
      <c r="C374" s="183"/>
      <c r="D374" s="183"/>
      <c r="E374" s="183"/>
      <c r="F374" s="183"/>
      <c r="G374" s="183"/>
      <c r="H374" s="183"/>
      <c r="I374" s="183"/>
      <c r="J374" s="183"/>
      <c r="K374" s="183"/>
      <c r="L374" s="183"/>
      <c r="M374" s="183"/>
      <c r="N374" s="183"/>
      <c r="O374" s="183"/>
      <c r="P374" s="183"/>
    </row>
    <row r="375" spans="3:16" ht="15" customHeight="1">
      <c r="C375" s="183"/>
      <c r="D375" s="183"/>
      <c r="E375" s="183"/>
      <c r="F375" s="183"/>
      <c r="G375" s="183"/>
      <c r="H375" s="183"/>
      <c r="I375" s="183"/>
      <c r="J375" s="183"/>
      <c r="K375" s="183"/>
      <c r="L375" s="183"/>
      <c r="M375" s="183"/>
      <c r="N375" s="183"/>
      <c r="O375" s="183"/>
      <c r="P375" s="183"/>
    </row>
    <row r="376" spans="3:16" ht="15" customHeight="1">
      <c r="C376" s="183"/>
      <c r="D376" s="183"/>
      <c r="E376" s="183"/>
      <c r="F376" s="183"/>
      <c r="G376" s="183"/>
      <c r="H376" s="183"/>
      <c r="I376" s="183"/>
      <c r="J376" s="183"/>
      <c r="K376" s="183"/>
      <c r="L376" s="183"/>
      <c r="M376" s="183"/>
      <c r="N376" s="183"/>
      <c r="O376" s="183"/>
      <c r="P376" s="183"/>
    </row>
    <row r="377" spans="3:16" ht="15" customHeight="1">
      <c r="C377" s="183"/>
      <c r="D377" s="183"/>
      <c r="E377" s="183"/>
      <c r="F377" s="183"/>
      <c r="G377" s="183"/>
      <c r="H377" s="183"/>
      <c r="I377" s="183"/>
      <c r="J377" s="183"/>
      <c r="K377" s="183"/>
      <c r="L377" s="183"/>
      <c r="M377" s="183"/>
      <c r="N377" s="183"/>
      <c r="O377" s="183"/>
      <c r="P377" s="183"/>
    </row>
    <row r="378" spans="3:16" ht="15" customHeight="1">
      <c r="C378" s="183"/>
      <c r="D378" s="183"/>
      <c r="E378" s="183"/>
      <c r="F378" s="183"/>
      <c r="G378" s="183"/>
      <c r="H378" s="183"/>
      <c r="I378" s="183"/>
      <c r="J378" s="183"/>
      <c r="K378" s="183"/>
      <c r="L378" s="183"/>
      <c r="M378" s="183"/>
      <c r="N378" s="183"/>
      <c r="O378" s="183"/>
      <c r="P378" s="183"/>
    </row>
    <row r="379" spans="3:16" ht="15" customHeight="1">
      <c r="C379" s="183"/>
      <c r="D379" s="183"/>
      <c r="E379" s="183"/>
      <c r="F379" s="183"/>
      <c r="G379" s="183"/>
      <c r="H379" s="183"/>
      <c r="I379" s="183"/>
      <c r="J379" s="183"/>
      <c r="K379" s="183"/>
      <c r="L379" s="183"/>
      <c r="M379" s="183"/>
      <c r="N379" s="183"/>
      <c r="O379" s="183"/>
      <c r="P379" s="183"/>
    </row>
    <row r="380" spans="3:16" ht="15" customHeight="1">
      <c r="C380" s="183"/>
      <c r="D380" s="183"/>
      <c r="E380" s="183"/>
      <c r="F380" s="183"/>
      <c r="G380" s="183"/>
      <c r="H380" s="183"/>
      <c r="I380" s="183"/>
      <c r="J380" s="183"/>
      <c r="K380" s="183"/>
      <c r="L380" s="183"/>
      <c r="M380" s="183"/>
      <c r="N380" s="183"/>
      <c r="O380" s="183"/>
      <c r="P380" s="183"/>
    </row>
    <row r="381" spans="3:16" ht="15" customHeight="1">
      <c r="C381" s="183"/>
      <c r="D381" s="183"/>
      <c r="E381" s="183"/>
      <c r="F381" s="183"/>
      <c r="G381" s="183"/>
      <c r="H381" s="183"/>
      <c r="I381" s="183"/>
      <c r="J381" s="183"/>
      <c r="K381" s="183"/>
      <c r="L381" s="183"/>
      <c r="M381" s="183"/>
      <c r="N381" s="183"/>
      <c r="O381" s="183"/>
      <c r="P381" s="183"/>
    </row>
    <row r="382" spans="3:16" ht="15" customHeight="1">
      <c r="C382" s="183"/>
      <c r="D382" s="183"/>
      <c r="E382" s="183"/>
      <c r="F382" s="183"/>
      <c r="G382" s="183"/>
      <c r="H382" s="183"/>
      <c r="I382" s="183"/>
      <c r="J382" s="183"/>
      <c r="K382" s="183"/>
      <c r="L382" s="183"/>
      <c r="M382" s="183"/>
      <c r="N382" s="183"/>
      <c r="O382" s="183"/>
      <c r="P382" s="183"/>
    </row>
    <row r="383" spans="3:16" ht="15" customHeight="1">
      <c r="C383" s="183"/>
      <c r="D383" s="183"/>
      <c r="E383" s="183"/>
      <c r="F383" s="183"/>
      <c r="G383" s="183"/>
      <c r="H383" s="183"/>
      <c r="I383" s="183"/>
      <c r="J383" s="183"/>
      <c r="K383" s="183"/>
      <c r="L383" s="183"/>
      <c r="M383" s="183"/>
      <c r="N383" s="183"/>
      <c r="O383" s="183"/>
      <c r="P383" s="183"/>
    </row>
    <row r="384" spans="3:16" ht="15" customHeight="1">
      <c r="C384" s="183"/>
      <c r="D384" s="183"/>
      <c r="E384" s="183"/>
      <c r="F384" s="183"/>
      <c r="G384" s="183"/>
      <c r="H384" s="183"/>
      <c r="I384" s="183"/>
      <c r="J384" s="183"/>
      <c r="K384" s="183"/>
      <c r="L384" s="183"/>
      <c r="M384" s="183"/>
      <c r="N384" s="183"/>
      <c r="O384" s="183"/>
      <c r="P384" s="183"/>
    </row>
    <row r="385" spans="3:16" ht="15" customHeight="1">
      <c r="C385" s="183"/>
      <c r="D385" s="183"/>
      <c r="E385" s="183"/>
      <c r="F385" s="183"/>
      <c r="G385" s="183"/>
      <c r="H385" s="183"/>
      <c r="I385" s="183"/>
      <c r="J385" s="183"/>
      <c r="K385" s="183"/>
      <c r="L385" s="183"/>
      <c r="M385" s="183"/>
      <c r="N385" s="183"/>
      <c r="O385" s="183"/>
      <c r="P385" s="183"/>
    </row>
    <row r="386" spans="3:16" ht="15" customHeight="1">
      <c r="C386" s="183"/>
      <c r="D386" s="183"/>
      <c r="E386" s="183"/>
      <c r="F386" s="183"/>
      <c r="G386" s="183"/>
      <c r="H386" s="183"/>
      <c r="I386" s="183"/>
      <c r="J386" s="183"/>
      <c r="K386" s="183"/>
      <c r="L386" s="183"/>
      <c r="M386" s="183"/>
      <c r="N386" s="183"/>
      <c r="O386" s="183"/>
      <c r="P386" s="183"/>
    </row>
    <row r="387" spans="3:16" ht="15" customHeight="1">
      <c r="C387" s="183"/>
      <c r="D387" s="183"/>
      <c r="E387" s="183"/>
      <c r="F387" s="183"/>
      <c r="G387" s="183"/>
      <c r="H387" s="183"/>
      <c r="I387" s="183"/>
      <c r="J387" s="183"/>
      <c r="K387" s="183"/>
      <c r="L387" s="183"/>
      <c r="M387" s="183"/>
      <c r="N387" s="183"/>
      <c r="O387" s="183"/>
      <c r="P387" s="183"/>
    </row>
    <row r="388" spans="3:16" ht="15" customHeight="1">
      <c r="C388" s="183"/>
      <c r="D388" s="183"/>
      <c r="E388" s="183"/>
      <c r="F388" s="183"/>
      <c r="G388" s="183"/>
      <c r="H388" s="183"/>
      <c r="I388" s="183"/>
      <c r="J388" s="183"/>
      <c r="K388" s="183"/>
      <c r="L388" s="183"/>
      <c r="M388" s="183"/>
      <c r="N388" s="183"/>
      <c r="O388" s="183"/>
      <c r="P388" s="183"/>
    </row>
    <row r="389" spans="3:16" ht="15" customHeight="1">
      <c r="C389" s="183"/>
      <c r="D389" s="183"/>
      <c r="E389" s="183"/>
      <c r="F389" s="183"/>
      <c r="G389" s="183"/>
      <c r="H389" s="183"/>
      <c r="I389" s="183"/>
      <c r="J389" s="183"/>
      <c r="K389" s="183"/>
      <c r="L389" s="183"/>
      <c r="M389" s="183"/>
      <c r="N389" s="183"/>
      <c r="O389" s="183"/>
      <c r="P389" s="183"/>
    </row>
    <row r="390" spans="3:16" ht="15" customHeight="1">
      <c r="C390" s="183"/>
      <c r="D390" s="183"/>
      <c r="E390" s="183"/>
      <c r="F390" s="183"/>
      <c r="G390" s="183"/>
      <c r="H390" s="183"/>
      <c r="I390" s="183"/>
      <c r="J390" s="183"/>
      <c r="K390" s="183"/>
      <c r="L390" s="183"/>
      <c r="M390" s="183"/>
      <c r="N390" s="183"/>
      <c r="O390" s="183"/>
      <c r="P390" s="183"/>
    </row>
    <row r="391" spans="3:16" ht="15" customHeight="1">
      <c r="C391" s="183"/>
      <c r="D391" s="183"/>
      <c r="E391" s="183"/>
      <c r="F391" s="183"/>
      <c r="G391" s="183"/>
      <c r="H391" s="183"/>
      <c r="I391" s="183"/>
      <c r="J391" s="183"/>
      <c r="K391" s="183"/>
      <c r="L391" s="183"/>
      <c r="M391" s="183"/>
      <c r="N391" s="183"/>
      <c r="O391" s="183"/>
      <c r="P391" s="183"/>
    </row>
    <row r="392" spans="3:16" ht="15" customHeight="1">
      <c r="C392" s="183"/>
      <c r="D392" s="183"/>
      <c r="E392" s="183"/>
      <c r="F392" s="183"/>
      <c r="G392" s="183"/>
      <c r="H392" s="183"/>
      <c r="I392" s="183"/>
      <c r="J392" s="183"/>
      <c r="K392" s="183"/>
      <c r="L392" s="183"/>
      <c r="M392" s="183"/>
      <c r="N392" s="183"/>
      <c r="O392" s="183"/>
      <c r="P392" s="183"/>
    </row>
    <row r="393" spans="3:16" ht="15" customHeight="1">
      <c r="C393" s="183"/>
      <c r="D393" s="183"/>
      <c r="E393" s="183"/>
      <c r="F393" s="183"/>
      <c r="G393" s="183"/>
      <c r="H393" s="183"/>
      <c r="I393" s="183"/>
      <c r="J393" s="183"/>
      <c r="K393" s="183"/>
      <c r="L393" s="183"/>
      <c r="M393" s="183"/>
      <c r="N393" s="183"/>
      <c r="O393" s="183"/>
      <c r="P393" s="183"/>
    </row>
    <row r="394" spans="3:16" ht="15" customHeight="1">
      <c r="C394" s="183"/>
      <c r="D394" s="183"/>
      <c r="E394" s="183"/>
      <c r="F394" s="183"/>
      <c r="G394" s="183"/>
      <c r="H394" s="183"/>
      <c r="I394" s="183"/>
      <c r="J394" s="183"/>
      <c r="K394" s="183"/>
      <c r="L394" s="183"/>
      <c r="M394" s="183"/>
      <c r="N394" s="183"/>
      <c r="O394" s="183"/>
      <c r="P394" s="183"/>
    </row>
    <row r="395" spans="3:16" ht="15" customHeight="1">
      <c r="C395" s="183"/>
      <c r="D395" s="183"/>
      <c r="E395" s="183"/>
      <c r="F395" s="183"/>
      <c r="G395" s="183"/>
      <c r="H395" s="183"/>
      <c r="I395" s="183"/>
      <c r="J395" s="183"/>
      <c r="K395" s="183"/>
      <c r="L395" s="183"/>
      <c r="M395" s="183"/>
      <c r="N395" s="183"/>
      <c r="O395" s="183"/>
      <c r="P395" s="183"/>
    </row>
    <row r="396" spans="3:16" ht="15" customHeight="1">
      <c r="C396" s="183"/>
      <c r="D396" s="183"/>
      <c r="E396" s="183"/>
      <c r="F396" s="183"/>
      <c r="G396" s="183"/>
      <c r="H396" s="183"/>
      <c r="I396" s="183"/>
      <c r="J396" s="183"/>
      <c r="K396" s="183"/>
      <c r="L396" s="183"/>
      <c r="M396" s="183"/>
      <c r="N396" s="183"/>
      <c r="O396" s="183"/>
      <c r="P396" s="183"/>
    </row>
    <row r="397" spans="3:16" ht="15" customHeight="1">
      <c r="C397" s="183"/>
      <c r="D397" s="183"/>
      <c r="E397" s="183"/>
      <c r="F397" s="183"/>
      <c r="G397" s="183"/>
      <c r="H397" s="183"/>
      <c r="I397" s="183"/>
      <c r="J397" s="183"/>
      <c r="K397" s="183"/>
      <c r="L397" s="183"/>
      <c r="M397" s="183"/>
      <c r="N397" s="183"/>
      <c r="O397" s="183"/>
      <c r="P397" s="183"/>
    </row>
    <row r="398" spans="3:16" ht="15" customHeight="1">
      <c r="C398" s="183"/>
      <c r="D398" s="183"/>
      <c r="E398" s="183"/>
      <c r="F398" s="183"/>
      <c r="G398" s="183"/>
      <c r="H398" s="183"/>
      <c r="I398" s="183"/>
      <c r="J398" s="183"/>
      <c r="K398" s="183"/>
      <c r="L398" s="183"/>
      <c r="M398" s="183"/>
      <c r="N398" s="183"/>
      <c r="O398" s="183"/>
      <c r="P398" s="183"/>
    </row>
    <row r="399" spans="3:16" ht="15" customHeight="1">
      <c r="C399" s="183"/>
      <c r="D399" s="183"/>
      <c r="E399" s="183"/>
      <c r="F399" s="183"/>
      <c r="G399" s="183"/>
      <c r="H399" s="183"/>
      <c r="I399" s="183"/>
      <c r="J399" s="183"/>
      <c r="K399" s="183"/>
      <c r="L399" s="183"/>
      <c r="M399" s="183"/>
      <c r="N399" s="183"/>
      <c r="O399" s="183"/>
      <c r="P399" s="183"/>
    </row>
    <row r="400" spans="3:16" ht="15" customHeight="1">
      <c r="C400" s="183"/>
      <c r="D400" s="183"/>
      <c r="E400" s="183"/>
      <c r="F400" s="183"/>
      <c r="G400" s="183"/>
      <c r="H400" s="183"/>
      <c r="I400" s="183"/>
      <c r="J400" s="183"/>
      <c r="K400" s="183"/>
      <c r="L400" s="183"/>
      <c r="M400" s="183"/>
      <c r="N400" s="183"/>
      <c r="O400" s="183"/>
      <c r="P400" s="183"/>
    </row>
    <row r="401" spans="3:16">
      <c r="C401" s="183"/>
      <c r="D401" s="183"/>
      <c r="E401" s="183"/>
      <c r="F401" s="183"/>
      <c r="G401" s="183"/>
      <c r="H401" s="183"/>
      <c r="I401" s="183"/>
      <c r="J401" s="183"/>
      <c r="K401" s="183"/>
      <c r="L401" s="183"/>
      <c r="M401" s="183"/>
      <c r="N401" s="183"/>
      <c r="O401" s="183"/>
      <c r="P401" s="183"/>
    </row>
    <row r="402" spans="3:16">
      <c r="C402" s="183"/>
      <c r="D402" s="183"/>
      <c r="E402" s="183"/>
      <c r="F402" s="183"/>
      <c r="G402" s="183"/>
      <c r="H402" s="183"/>
      <c r="I402" s="183"/>
      <c r="J402" s="183"/>
      <c r="K402" s="183"/>
      <c r="L402" s="183"/>
      <c r="M402" s="183"/>
      <c r="N402" s="183"/>
      <c r="O402" s="183"/>
      <c r="P402" s="183"/>
    </row>
    <row r="403" spans="3:16">
      <c r="C403" s="183"/>
      <c r="D403" s="183"/>
      <c r="E403" s="183"/>
      <c r="F403" s="183"/>
      <c r="G403" s="183"/>
      <c r="H403" s="183"/>
      <c r="I403" s="183"/>
      <c r="J403" s="183"/>
      <c r="K403" s="183"/>
      <c r="L403" s="183"/>
      <c r="M403" s="183"/>
      <c r="N403" s="183"/>
      <c r="O403" s="183"/>
      <c r="P403" s="183"/>
    </row>
    <row r="404" spans="3:16">
      <c r="C404" s="183"/>
      <c r="D404" s="183"/>
      <c r="E404" s="183"/>
      <c r="F404" s="183"/>
      <c r="G404" s="183"/>
      <c r="H404" s="183"/>
      <c r="I404" s="183"/>
      <c r="J404" s="183"/>
      <c r="K404" s="183"/>
      <c r="L404" s="183"/>
      <c r="M404" s="183"/>
      <c r="N404" s="183"/>
      <c r="O404" s="183"/>
      <c r="P404" s="183"/>
    </row>
    <row r="405" spans="3:16">
      <c r="C405" s="183"/>
      <c r="D405" s="183"/>
      <c r="E405" s="183"/>
      <c r="F405" s="183"/>
      <c r="G405" s="183"/>
      <c r="H405" s="183"/>
      <c r="I405" s="183"/>
      <c r="J405" s="183"/>
      <c r="K405" s="183"/>
      <c r="L405" s="183"/>
      <c r="M405" s="183"/>
      <c r="N405" s="183"/>
      <c r="O405" s="183"/>
      <c r="P405" s="183"/>
    </row>
    <row r="406" spans="3:16">
      <c r="C406" s="183"/>
      <c r="D406" s="183"/>
      <c r="E406" s="183"/>
      <c r="F406" s="183"/>
      <c r="G406" s="183"/>
      <c r="H406" s="183"/>
      <c r="I406" s="183"/>
      <c r="J406" s="183"/>
      <c r="K406" s="183"/>
      <c r="L406" s="183"/>
      <c r="M406" s="183"/>
      <c r="N406" s="183"/>
      <c r="O406" s="183"/>
      <c r="P406" s="183"/>
    </row>
    <row r="407" spans="3:16">
      <c r="C407" s="183"/>
      <c r="D407" s="183"/>
      <c r="E407" s="183"/>
      <c r="F407" s="183"/>
      <c r="G407" s="183"/>
      <c r="H407" s="183"/>
      <c r="I407" s="183"/>
      <c r="J407" s="183"/>
      <c r="K407" s="183"/>
      <c r="L407" s="183"/>
      <c r="M407" s="183"/>
      <c r="N407" s="183"/>
      <c r="O407" s="183"/>
      <c r="P407" s="183"/>
    </row>
    <row r="408" spans="3:16">
      <c r="C408" s="183"/>
      <c r="D408" s="183"/>
      <c r="E408" s="183"/>
      <c r="F408" s="183"/>
      <c r="G408" s="183"/>
      <c r="H408" s="183"/>
      <c r="I408" s="183"/>
      <c r="J408" s="183"/>
      <c r="K408" s="183"/>
      <c r="L408" s="183"/>
      <c r="M408" s="183"/>
      <c r="N408" s="183"/>
      <c r="O408" s="183"/>
      <c r="P408" s="183"/>
    </row>
    <row r="409" spans="3:16">
      <c r="C409" s="183"/>
      <c r="D409" s="183"/>
      <c r="E409" s="183"/>
      <c r="F409" s="183"/>
      <c r="G409" s="183"/>
      <c r="H409" s="183"/>
      <c r="I409" s="183"/>
      <c r="J409" s="183"/>
      <c r="K409" s="183"/>
      <c r="L409" s="183"/>
      <c r="M409" s="183"/>
      <c r="N409" s="183"/>
      <c r="O409" s="183"/>
      <c r="P409" s="183"/>
    </row>
    <row r="410" spans="3:16">
      <c r="C410" s="183"/>
      <c r="D410" s="183"/>
      <c r="E410" s="183"/>
      <c r="F410" s="183"/>
      <c r="G410" s="183"/>
      <c r="H410" s="183"/>
      <c r="I410" s="183"/>
      <c r="J410" s="183"/>
      <c r="K410" s="183"/>
      <c r="L410" s="183"/>
      <c r="M410" s="183"/>
      <c r="N410" s="183"/>
      <c r="O410" s="183"/>
      <c r="P410" s="183"/>
    </row>
    <row r="411" spans="3:16">
      <c r="C411" s="183"/>
      <c r="D411" s="183"/>
      <c r="E411" s="183"/>
      <c r="F411" s="183"/>
      <c r="G411" s="183"/>
      <c r="H411" s="183"/>
      <c r="I411" s="183"/>
      <c r="J411" s="183"/>
      <c r="K411" s="183"/>
      <c r="L411" s="183"/>
      <c r="M411" s="183"/>
      <c r="N411" s="183"/>
      <c r="O411" s="183"/>
      <c r="P411" s="183"/>
    </row>
    <row r="412" spans="3:16">
      <c r="C412" s="183"/>
      <c r="D412" s="183"/>
      <c r="E412" s="183"/>
      <c r="F412" s="183"/>
      <c r="G412" s="183"/>
      <c r="H412" s="183"/>
      <c r="I412" s="183"/>
      <c r="J412" s="183"/>
      <c r="K412" s="183"/>
      <c r="L412" s="183"/>
      <c r="M412" s="183"/>
      <c r="N412" s="183"/>
      <c r="O412" s="183"/>
      <c r="P412" s="183"/>
    </row>
    <row r="413" spans="3:16">
      <c r="C413" s="183"/>
      <c r="D413" s="183"/>
      <c r="E413" s="183"/>
      <c r="F413" s="183"/>
      <c r="G413" s="183"/>
      <c r="H413" s="183"/>
      <c r="I413" s="183"/>
      <c r="J413" s="183"/>
      <c r="K413" s="183"/>
      <c r="L413" s="183"/>
      <c r="M413" s="183"/>
      <c r="N413" s="183"/>
      <c r="O413" s="183"/>
      <c r="P413" s="183"/>
    </row>
    <row r="414" spans="3:16">
      <c r="C414" s="183"/>
      <c r="D414" s="183"/>
      <c r="E414" s="183"/>
      <c r="F414" s="183"/>
      <c r="G414" s="183"/>
      <c r="H414" s="183"/>
      <c r="I414" s="183"/>
      <c r="J414" s="183"/>
      <c r="K414" s="183"/>
      <c r="L414" s="183"/>
      <c r="M414" s="183"/>
      <c r="N414" s="183"/>
      <c r="O414" s="183"/>
      <c r="P414" s="183"/>
    </row>
    <row r="415" spans="3:16">
      <c r="C415" s="183"/>
      <c r="D415" s="183"/>
      <c r="E415" s="183"/>
      <c r="F415" s="183"/>
      <c r="G415" s="183"/>
      <c r="H415" s="183"/>
      <c r="I415" s="183"/>
      <c r="J415" s="183"/>
      <c r="K415" s="183"/>
      <c r="L415" s="183"/>
      <c r="M415" s="183"/>
      <c r="N415" s="183"/>
      <c r="O415" s="183"/>
      <c r="P415" s="183"/>
    </row>
    <row r="416" spans="3:16">
      <c r="C416" s="183"/>
      <c r="D416" s="183"/>
      <c r="E416" s="183"/>
      <c r="F416" s="183"/>
      <c r="G416" s="183"/>
      <c r="H416" s="183"/>
      <c r="I416" s="183"/>
      <c r="J416" s="183"/>
      <c r="K416" s="183"/>
      <c r="L416" s="183"/>
      <c r="M416" s="183"/>
      <c r="N416" s="183"/>
      <c r="O416" s="183"/>
      <c r="P416" s="183"/>
    </row>
    <row r="417" spans="3:16">
      <c r="C417" s="183"/>
      <c r="D417" s="183"/>
      <c r="E417" s="183"/>
      <c r="F417" s="183"/>
      <c r="G417" s="183"/>
      <c r="H417" s="183"/>
      <c r="I417" s="183"/>
      <c r="J417" s="183"/>
      <c r="K417" s="183"/>
      <c r="L417" s="183"/>
      <c r="M417" s="183"/>
      <c r="N417" s="183"/>
      <c r="O417" s="183"/>
      <c r="P417" s="183"/>
    </row>
    <row r="418" spans="3:16">
      <c r="C418" s="183"/>
      <c r="D418" s="183"/>
      <c r="E418" s="183"/>
      <c r="F418" s="183"/>
      <c r="G418" s="183"/>
      <c r="H418" s="183"/>
      <c r="I418" s="183"/>
      <c r="J418" s="183"/>
      <c r="K418" s="183"/>
      <c r="L418" s="183"/>
      <c r="M418" s="183"/>
      <c r="N418" s="183"/>
      <c r="O418" s="183"/>
      <c r="P418" s="183"/>
    </row>
    <row r="419" spans="3:16">
      <c r="C419" s="183"/>
      <c r="D419" s="183"/>
      <c r="E419" s="183"/>
      <c r="F419" s="183"/>
      <c r="G419" s="183"/>
      <c r="H419" s="183"/>
      <c r="I419" s="183"/>
      <c r="J419" s="183"/>
      <c r="K419" s="183"/>
      <c r="L419" s="183"/>
      <c r="M419" s="183"/>
      <c r="N419" s="183"/>
      <c r="O419" s="183"/>
      <c r="P419" s="183"/>
    </row>
    <row r="420" spans="3:16">
      <c r="C420" s="183"/>
      <c r="D420" s="183"/>
      <c r="E420" s="183"/>
      <c r="F420" s="183"/>
      <c r="G420" s="183"/>
      <c r="H420" s="183"/>
      <c r="I420" s="183"/>
      <c r="J420" s="183"/>
      <c r="K420" s="183"/>
      <c r="L420" s="183"/>
      <c r="M420" s="183"/>
      <c r="N420" s="183"/>
      <c r="O420" s="183"/>
      <c r="P420" s="183"/>
    </row>
    <row r="421" spans="3:16">
      <c r="C421" s="183"/>
      <c r="D421" s="183"/>
      <c r="E421" s="183"/>
      <c r="F421" s="183"/>
      <c r="G421" s="183"/>
      <c r="H421" s="183"/>
      <c r="I421" s="183"/>
      <c r="J421" s="183"/>
      <c r="K421" s="183"/>
      <c r="L421" s="183"/>
      <c r="M421" s="183"/>
      <c r="N421" s="183"/>
      <c r="O421" s="183"/>
      <c r="P421" s="183"/>
    </row>
    <row r="422" spans="3:16">
      <c r="C422" s="183"/>
      <c r="D422" s="183"/>
      <c r="E422" s="183"/>
      <c r="F422" s="183"/>
      <c r="G422" s="183"/>
      <c r="H422" s="183"/>
      <c r="I422" s="183"/>
      <c r="J422" s="183"/>
      <c r="K422" s="183"/>
      <c r="L422" s="183"/>
      <c r="M422" s="183"/>
      <c r="N422" s="183"/>
      <c r="O422" s="183"/>
      <c r="P422" s="183"/>
    </row>
    <row r="423" spans="3:16">
      <c r="C423" s="183"/>
      <c r="D423" s="183"/>
      <c r="E423" s="183"/>
      <c r="F423" s="183"/>
      <c r="G423" s="183"/>
      <c r="H423" s="183"/>
      <c r="I423" s="183"/>
      <c r="J423" s="183"/>
      <c r="K423" s="183"/>
      <c r="L423" s="183"/>
      <c r="M423" s="183"/>
      <c r="N423" s="183"/>
      <c r="O423" s="183"/>
      <c r="P423" s="183"/>
    </row>
    <row r="424" spans="3:16">
      <c r="C424" s="183"/>
      <c r="D424" s="183"/>
      <c r="E424" s="183"/>
      <c r="F424" s="183"/>
      <c r="G424" s="183"/>
      <c r="H424" s="183"/>
      <c r="I424" s="183"/>
      <c r="J424" s="183"/>
      <c r="K424" s="183"/>
      <c r="L424" s="183"/>
      <c r="M424" s="183"/>
      <c r="N424" s="183"/>
      <c r="O424" s="183"/>
      <c r="P424" s="183"/>
    </row>
    <row r="425" spans="3:16">
      <c r="C425" s="183"/>
      <c r="D425" s="183"/>
      <c r="E425" s="183"/>
      <c r="F425" s="183"/>
      <c r="G425" s="183"/>
      <c r="H425" s="183"/>
      <c r="I425" s="183"/>
      <c r="J425" s="183"/>
      <c r="K425" s="183"/>
      <c r="L425" s="183"/>
      <c r="M425" s="183"/>
      <c r="N425" s="183"/>
      <c r="O425" s="183"/>
      <c r="P425" s="183"/>
    </row>
    <row r="426" spans="3:16">
      <c r="C426" s="183"/>
      <c r="D426" s="183"/>
      <c r="E426" s="183"/>
      <c r="F426" s="183"/>
      <c r="G426" s="183"/>
      <c r="H426" s="183"/>
      <c r="I426" s="183"/>
      <c r="J426" s="183"/>
      <c r="K426" s="183"/>
      <c r="L426" s="183"/>
      <c r="M426" s="183"/>
      <c r="N426" s="183"/>
      <c r="O426" s="183"/>
      <c r="P426" s="183"/>
    </row>
    <row r="427" spans="3:16">
      <c r="C427" s="183"/>
      <c r="D427" s="183"/>
      <c r="E427" s="183"/>
      <c r="F427" s="183"/>
      <c r="G427" s="183"/>
      <c r="H427" s="183"/>
      <c r="I427" s="183"/>
      <c r="J427" s="183"/>
      <c r="K427" s="183"/>
      <c r="L427" s="183"/>
      <c r="M427" s="183"/>
      <c r="N427" s="183"/>
      <c r="O427" s="183"/>
      <c r="P427" s="183"/>
    </row>
    <row r="428" spans="3:16">
      <c r="C428" s="183"/>
      <c r="D428" s="183"/>
      <c r="E428" s="183"/>
      <c r="F428" s="183"/>
      <c r="G428" s="183"/>
      <c r="H428" s="183"/>
      <c r="I428" s="183"/>
      <c r="J428" s="183"/>
      <c r="K428" s="183"/>
      <c r="L428" s="183"/>
      <c r="M428" s="183"/>
      <c r="N428" s="183"/>
      <c r="O428" s="183"/>
      <c r="P428" s="183"/>
    </row>
    <row r="429" spans="3:16">
      <c r="C429" s="183"/>
      <c r="D429" s="183"/>
      <c r="E429" s="183"/>
      <c r="F429" s="183"/>
      <c r="G429" s="183"/>
      <c r="H429" s="183"/>
      <c r="I429" s="183"/>
      <c r="J429" s="183"/>
      <c r="K429" s="183"/>
      <c r="L429" s="183"/>
      <c r="M429" s="183"/>
      <c r="N429" s="183"/>
      <c r="O429" s="183"/>
      <c r="P429" s="183"/>
    </row>
    <row r="430" spans="3:16">
      <c r="C430" s="183"/>
      <c r="D430" s="183"/>
      <c r="E430" s="183"/>
      <c r="F430" s="183"/>
      <c r="G430" s="183"/>
      <c r="H430" s="183"/>
      <c r="I430" s="183"/>
      <c r="J430" s="183"/>
      <c r="K430" s="183"/>
      <c r="L430" s="183"/>
      <c r="M430" s="183"/>
      <c r="N430" s="183"/>
      <c r="O430" s="183"/>
      <c r="P430" s="183"/>
    </row>
    <row r="431" spans="3:16">
      <c r="C431" s="183"/>
      <c r="D431" s="183"/>
      <c r="E431" s="183"/>
      <c r="F431" s="183"/>
      <c r="G431" s="183"/>
      <c r="H431" s="183"/>
      <c r="I431" s="183"/>
      <c r="J431" s="183"/>
      <c r="K431" s="183"/>
      <c r="L431" s="183"/>
      <c r="M431" s="183"/>
      <c r="N431" s="183"/>
      <c r="O431" s="183"/>
      <c r="P431" s="183"/>
    </row>
    <row r="432" spans="3:16">
      <c r="C432" s="183"/>
      <c r="D432" s="183"/>
      <c r="E432" s="183"/>
      <c r="F432" s="183"/>
      <c r="G432" s="183"/>
      <c r="H432" s="183"/>
      <c r="I432" s="183"/>
      <c r="J432" s="183"/>
      <c r="K432" s="183"/>
      <c r="L432" s="183"/>
      <c r="M432" s="183"/>
      <c r="N432" s="183"/>
      <c r="O432" s="183"/>
      <c r="P432" s="183"/>
    </row>
    <row r="433" spans="3:16">
      <c r="C433" s="183"/>
      <c r="D433" s="183"/>
      <c r="E433" s="183"/>
      <c r="F433" s="183"/>
      <c r="G433" s="183"/>
      <c r="H433" s="183"/>
      <c r="I433" s="183"/>
      <c r="J433" s="183"/>
      <c r="K433" s="183"/>
      <c r="L433" s="183"/>
      <c r="M433" s="183"/>
      <c r="N433" s="183"/>
      <c r="O433" s="183"/>
      <c r="P433" s="183"/>
    </row>
    <row r="434" spans="3:16">
      <c r="C434" s="183"/>
      <c r="D434" s="183"/>
      <c r="E434" s="183"/>
      <c r="F434" s="183"/>
      <c r="G434" s="183"/>
      <c r="H434" s="183"/>
      <c r="I434" s="183"/>
      <c r="J434" s="183"/>
      <c r="K434" s="183"/>
      <c r="L434" s="183"/>
      <c r="M434" s="183"/>
      <c r="N434" s="183"/>
      <c r="O434" s="183"/>
      <c r="P434" s="183"/>
    </row>
    <row r="435" spans="3:16">
      <c r="C435" s="183"/>
      <c r="D435" s="183"/>
      <c r="E435" s="183"/>
      <c r="F435" s="183"/>
      <c r="G435" s="183"/>
      <c r="H435" s="183"/>
      <c r="I435" s="183"/>
      <c r="J435" s="183"/>
      <c r="K435" s="183"/>
      <c r="L435" s="183"/>
      <c r="M435" s="183"/>
      <c r="N435" s="183"/>
      <c r="O435" s="183"/>
      <c r="P435" s="183"/>
    </row>
    <row r="436" spans="3:16">
      <c r="C436" s="183"/>
      <c r="D436" s="183"/>
      <c r="E436" s="183"/>
      <c r="F436" s="183"/>
      <c r="G436" s="183"/>
      <c r="H436" s="183"/>
      <c r="I436" s="183"/>
      <c r="J436" s="183"/>
      <c r="K436" s="183"/>
      <c r="L436" s="183"/>
      <c r="M436" s="183"/>
      <c r="N436" s="183"/>
      <c r="O436" s="183"/>
      <c r="P436" s="183"/>
    </row>
    <row r="437" spans="3:16">
      <c r="C437" s="183"/>
      <c r="D437" s="183"/>
      <c r="E437" s="183"/>
      <c r="F437" s="183"/>
      <c r="G437" s="183"/>
      <c r="H437" s="183"/>
      <c r="I437" s="183"/>
      <c r="J437" s="183"/>
      <c r="K437" s="183"/>
      <c r="L437" s="183"/>
      <c r="M437" s="183"/>
      <c r="N437" s="183"/>
      <c r="O437" s="183"/>
      <c r="P437" s="183"/>
    </row>
    <row r="438" spans="3:16">
      <c r="C438" s="183"/>
      <c r="D438" s="183"/>
      <c r="E438" s="183"/>
      <c r="F438" s="183"/>
      <c r="G438" s="183"/>
      <c r="H438" s="183"/>
      <c r="I438" s="183"/>
      <c r="J438" s="183"/>
      <c r="K438" s="183"/>
      <c r="L438" s="183"/>
      <c r="M438" s="183"/>
      <c r="N438" s="183"/>
      <c r="O438" s="183"/>
      <c r="P438" s="183"/>
    </row>
    <row r="439" spans="3:16">
      <c r="C439" s="183"/>
      <c r="D439" s="183"/>
      <c r="E439" s="183"/>
      <c r="F439" s="183"/>
      <c r="G439" s="183"/>
      <c r="H439" s="183"/>
      <c r="I439" s="183"/>
      <c r="J439" s="183"/>
      <c r="K439" s="183"/>
      <c r="L439" s="183"/>
      <c r="M439" s="183"/>
      <c r="N439" s="183"/>
      <c r="O439" s="183"/>
      <c r="P439" s="183"/>
    </row>
    <row r="440" spans="3:16">
      <c r="C440" s="183"/>
      <c r="D440" s="183"/>
      <c r="E440" s="183"/>
      <c r="F440" s="183"/>
      <c r="G440" s="183"/>
      <c r="H440" s="183"/>
      <c r="I440" s="183"/>
      <c r="J440" s="183"/>
      <c r="K440" s="183"/>
      <c r="L440" s="183"/>
      <c r="M440" s="183"/>
      <c r="N440" s="183"/>
      <c r="O440" s="183"/>
      <c r="P440" s="183"/>
    </row>
    <row r="441" spans="3:16">
      <c r="C441" s="183"/>
      <c r="D441" s="183"/>
      <c r="E441" s="183"/>
      <c r="F441" s="183"/>
      <c r="G441" s="183"/>
      <c r="H441" s="183"/>
      <c r="I441" s="183"/>
      <c r="J441" s="183"/>
      <c r="K441" s="183"/>
      <c r="L441" s="183"/>
      <c r="M441" s="183"/>
      <c r="N441" s="183"/>
      <c r="O441" s="183"/>
      <c r="P441" s="183"/>
    </row>
    <row r="442" spans="3:16">
      <c r="C442" s="183"/>
      <c r="D442" s="183"/>
      <c r="E442" s="183"/>
      <c r="F442" s="183"/>
      <c r="G442" s="183"/>
      <c r="H442" s="183"/>
      <c r="I442" s="183"/>
      <c r="J442" s="183"/>
      <c r="K442" s="183"/>
      <c r="L442" s="183"/>
      <c r="M442" s="183"/>
      <c r="N442" s="183"/>
      <c r="O442" s="183"/>
      <c r="P442" s="183"/>
    </row>
    <row r="443" spans="3:16">
      <c r="C443" s="183"/>
      <c r="D443" s="183"/>
      <c r="E443" s="183"/>
      <c r="F443" s="183"/>
      <c r="G443" s="183"/>
      <c r="H443" s="183"/>
      <c r="I443" s="183"/>
      <c r="J443" s="183"/>
      <c r="K443" s="183"/>
      <c r="L443" s="183"/>
      <c r="M443" s="183"/>
      <c r="N443" s="183"/>
      <c r="O443" s="183"/>
      <c r="P443" s="183"/>
    </row>
    <row r="444" spans="3:16">
      <c r="C444" s="183"/>
      <c r="D444" s="183"/>
      <c r="E444" s="183"/>
      <c r="F444" s="183"/>
      <c r="G444" s="183"/>
      <c r="H444" s="183"/>
      <c r="I444" s="183"/>
      <c r="J444" s="183"/>
      <c r="K444" s="183"/>
      <c r="L444" s="183"/>
      <c r="M444" s="183"/>
      <c r="N444" s="183"/>
      <c r="O444" s="183"/>
      <c r="P444" s="183"/>
    </row>
    <row r="445" spans="3:16">
      <c r="C445" s="183"/>
      <c r="D445" s="183"/>
      <c r="E445" s="183"/>
      <c r="F445" s="183"/>
      <c r="G445" s="183"/>
      <c r="H445" s="183"/>
      <c r="I445" s="183"/>
      <c r="J445" s="183"/>
      <c r="K445" s="183"/>
      <c r="L445" s="183"/>
      <c r="M445" s="183"/>
      <c r="N445" s="183"/>
      <c r="O445" s="183"/>
      <c r="P445" s="183"/>
    </row>
    <row r="446" spans="3:16">
      <c r="C446" s="183"/>
      <c r="D446" s="183"/>
      <c r="E446" s="183"/>
      <c r="F446" s="183"/>
      <c r="G446" s="183"/>
      <c r="H446" s="183"/>
      <c r="I446" s="183"/>
      <c r="J446" s="183"/>
      <c r="K446" s="183"/>
      <c r="L446" s="183"/>
      <c r="M446" s="183"/>
      <c r="N446" s="183"/>
      <c r="O446" s="183"/>
      <c r="P446" s="183"/>
    </row>
    <row r="447" spans="3:16">
      <c r="C447" s="183"/>
      <c r="D447" s="183"/>
      <c r="E447" s="183"/>
      <c r="F447" s="183"/>
      <c r="G447" s="183"/>
      <c r="H447" s="183"/>
      <c r="I447" s="183"/>
      <c r="J447" s="183"/>
      <c r="K447" s="183"/>
      <c r="L447" s="183"/>
      <c r="M447" s="183"/>
      <c r="N447" s="183"/>
      <c r="O447" s="183"/>
      <c r="P447" s="183"/>
    </row>
    <row r="448" spans="3:16">
      <c r="C448" s="183"/>
      <c r="D448" s="183"/>
      <c r="E448" s="183"/>
      <c r="F448" s="183"/>
      <c r="G448" s="183"/>
      <c r="H448" s="183"/>
      <c r="I448" s="183"/>
      <c r="J448" s="183"/>
      <c r="K448" s="183"/>
      <c r="L448" s="183"/>
      <c r="M448" s="183"/>
      <c r="N448" s="183"/>
      <c r="O448" s="183"/>
      <c r="P448" s="183"/>
    </row>
    <row r="449" spans="3:16">
      <c r="C449" s="183"/>
      <c r="D449" s="183"/>
      <c r="E449" s="183"/>
      <c r="F449" s="183"/>
      <c r="G449" s="183"/>
      <c r="H449" s="183"/>
      <c r="I449" s="183"/>
      <c r="J449" s="183"/>
      <c r="K449" s="183"/>
      <c r="L449" s="183"/>
      <c r="M449" s="183"/>
      <c r="N449" s="183"/>
      <c r="O449" s="183"/>
      <c r="P449" s="183"/>
    </row>
    <row r="450" spans="3:16">
      <c r="C450" s="183"/>
      <c r="D450" s="183"/>
      <c r="E450" s="183"/>
      <c r="F450" s="183"/>
      <c r="G450" s="183"/>
      <c r="H450" s="183"/>
      <c r="I450" s="183"/>
      <c r="J450" s="183"/>
      <c r="K450" s="183"/>
      <c r="L450" s="183"/>
      <c r="M450" s="183"/>
      <c r="N450" s="183"/>
      <c r="O450" s="183"/>
      <c r="P450" s="183"/>
    </row>
    <row r="451" spans="3:16">
      <c r="C451" s="183"/>
      <c r="D451" s="183"/>
      <c r="E451" s="183"/>
      <c r="F451" s="183"/>
      <c r="G451" s="183"/>
      <c r="H451" s="183"/>
      <c r="I451" s="183"/>
      <c r="J451" s="183"/>
      <c r="K451" s="183"/>
      <c r="L451" s="183"/>
      <c r="M451" s="183"/>
      <c r="N451" s="183"/>
      <c r="O451" s="183"/>
      <c r="P451" s="183"/>
    </row>
    <row r="452" spans="3:16">
      <c r="C452" s="183"/>
      <c r="D452" s="183"/>
      <c r="E452" s="183"/>
      <c r="F452" s="183"/>
      <c r="G452" s="183"/>
      <c r="H452" s="183"/>
      <c r="I452" s="183"/>
      <c r="J452" s="183"/>
      <c r="K452" s="183"/>
      <c r="L452" s="183"/>
      <c r="M452" s="183"/>
      <c r="N452" s="183"/>
      <c r="O452" s="183"/>
      <c r="P452" s="183"/>
    </row>
    <row r="453" spans="3:16">
      <c r="C453" s="183"/>
      <c r="D453" s="183"/>
      <c r="E453" s="183"/>
      <c r="F453" s="183"/>
      <c r="G453" s="183"/>
      <c r="H453" s="183"/>
      <c r="I453" s="183"/>
      <c r="J453" s="183"/>
      <c r="K453" s="183"/>
      <c r="L453" s="183"/>
      <c r="M453" s="183"/>
      <c r="N453" s="183"/>
      <c r="O453" s="183"/>
      <c r="P453" s="183"/>
    </row>
    <row r="454" spans="3:16">
      <c r="C454" s="183"/>
      <c r="D454" s="183"/>
      <c r="E454" s="183"/>
      <c r="F454" s="183"/>
      <c r="G454" s="183"/>
      <c r="H454" s="183"/>
      <c r="I454" s="183"/>
      <c r="J454" s="183"/>
      <c r="K454" s="183"/>
      <c r="L454" s="183"/>
      <c r="M454" s="183"/>
      <c r="N454" s="183"/>
      <c r="O454" s="183"/>
      <c r="P454" s="183"/>
    </row>
    <row r="455" spans="3:16">
      <c r="C455" s="183"/>
      <c r="D455" s="183"/>
      <c r="E455" s="183"/>
      <c r="F455" s="183"/>
      <c r="G455" s="183"/>
      <c r="H455" s="183"/>
      <c r="I455" s="183"/>
      <c r="J455" s="183"/>
      <c r="K455" s="183"/>
      <c r="L455" s="183"/>
      <c r="M455" s="183"/>
      <c r="N455" s="183"/>
      <c r="O455" s="183"/>
      <c r="P455" s="183"/>
    </row>
    <row r="456" spans="3:16">
      <c r="C456" s="183"/>
      <c r="D456" s="183"/>
      <c r="E456" s="183"/>
      <c r="F456" s="183"/>
      <c r="G456" s="183"/>
      <c r="H456" s="183"/>
      <c r="I456" s="183"/>
      <c r="J456" s="183"/>
      <c r="K456" s="183"/>
      <c r="L456" s="183"/>
      <c r="M456" s="183"/>
      <c r="N456" s="183"/>
      <c r="O456" s="183"/>
      <c r="P456" s="183"/>
    </row>
    <row r="457" spans="3:16">
      <c r="C457" s="183"/>
      <c r="D457" s="183"/>
      <c r="E457" s="183"/>
      <c r="F457" s="183"/>
      <c r="G457" s="183"/>
      <c r="H457" s="183"/>
      <c r="I457" s="183"/>
      <c r="J457" s="183"/>
      <c r="K457" s="183"/>
      <c r="L457" s="183"/>
      <c r="M457" s="183"/>
      <c r="N457" s="183"/>
      <c r="O457" s="183"/>
      <c r="P457" s="183"/>
    </row>
    <row r="458" spans="3:16">
      <c r="C458" s="183"/>
      <c r="D458" s="183"/>
      <c r="E458" s="183"/>
      <c r="F458" s="183"/>
      <c r="G458" s="183"/>
      <c r="H458" s="183"/>
      <c r="I458" s="183"/>
      <c r="J458" s="183"/>
      <c r="K458" s="183"/>
      <c r="L458" s="183"/>
      <c r="M458" s="183"/>
      <c r="N458" s="183"/>
      <c r="O458" s="183"/>
      <c r="P458" s="183"/>
    </row>
    <row r="459" spans="3:16">
      <c r="C459" s="183"/>
      <c r="D459" s="183"/>
      <c r="E459" s="183"/>
      <c r="F459" s="183"/>
      <c r="G459" s="183"/>
      <c r="H459" s="183"/>
      <c r="I459" s="183"/>
      <c r="J459" s="183"/>
      <c r="K459" s="183"/>
      <c r="L459" s="183"/>
      <c r="M459" s="183"/>
      <c r="N459" s="183"/>
      <c r="O459" s="183"/>
      <c r="P459" s="183"/>
    </row>
    <row r="460" spans="3:16">
      <c r="C460" s="183"/>
      <c r="D460" s="183"/>
      <c r="E460" s="183"/>
      <c r="F460" s="183"/>
      <c r="G460" s="183"/>
      <c r="H460" s="183"/>
      <c r="I460" s="183"/>
      <c r="J460" s="183"/>
      <c r="K460" s="183"/>
      <c r="L460" s="183"/>
      <c r="M460" s="183"/>
      <c r="N460" s="183"/>
      <c r="O460" s="183"/>
      <c r="P460" s="183"/>
    </row>
    <row r="461" spans="3:16">
      <c r="C461" s="183"/>
      <c r="D461" s="183"/>
      <c r="E461" s="183"/>
      <c r="F461" s="183"/>
      <c r="G461" s="183"/>
      <c r="H461" s="183"/>
      <c r="I461" s="183"/>
      <c r="J461" s="183"/>
      <c r="K461" s="183"/>
      <c r="L461" s="183"/>
      <c r="M461" s="183"/>
      <c r="N461" s="183"/>
      <c r="O461" s="183"/>
      <c r="P461" s="183"/>
    </row>
    <row r="462" spans="3:16">
      <c r="C462" s="183"/>
      <c r="D462" s="183"/>
      <c r="E462" s="183"/>
      <c r="F462" s="183"/>
      <c r="G462" s="183"/>
      <c r="H462" s="183"/>
      <c r="I462" s="183"/>
      <c r="J462" s="183"/>
      <c r="K462" s="183"/>
      <c r="L462" s="183"/>
      <c r="M462" s="183"/>
      <c r="N462" s="183"/>
      <c r="O462" s="183"/>
      <c r="P462" s="183"/>
    </row>
    <row r="463" spans="3:16">
      <c r="C463" s="183"/>
      <c r="D463" s="183"/>
      <c r="E463" s="183"/>
      <c r="F463" s="183"/>
      <c r="G463" s="183"/>
      <c r="H463" s="183"/>
      <c r="I463" s="183"/>
      <c r="J463" s="183"/>
      <c r="K463" s="183"/>
      <c r="L463" s="183"/>
      <c r="M463" s="183"/>
      <c r="N463" s="183"/>
      <c r="O463" s="183"/>
      <c r="P463" s="183"/>
    </row>
    <row r="464" spans="3:16">
      <c r="C464" s="183"/>
      <c r="D464" s="183"/>
      <c r="E464" s="183"/>
      <c r="F464" s="183"/>
      <c r="G464" s="183"/>
      <c r="H464" s="183"/>
      <c r="I464" s="183"/>
      <c r="J464" s="183"/>
      <c r="K464" s="183"/>
      <c r="L464" s="183"/>
      <c r="M464" s="183"/>
      <c r="N464" s="183"/>
      <c r="O464" s="183"/>
      <c r="P464" s="183"/>
    </row>
    <row r="465" spans="3:16">
      <c r="C465" s="183"/>
      <c r="D465" s="183"/>
      <c r="E465" s="183"/>
      <c r="F465" s="183"/>
      <c r="G465" s="183"/>
      <c r="H465" s="183"/>
      <c r="I465" s="183"/>
      <c r="J465" s="183"/>
      <c r="K465" s="183"/>
      <c r="L465" s="183"/>
      <c r="M465" s="183"/>
      <c r="N465" s="183"/>
      <c r="O465" s="183"/>
      <c r="P465" s="183"/>
    </row>
    <row r="466" spans="3:16">
      <c r="C466" s="183"/>
      <c r="D466" s="183"/>
      <c r="E466" s="183"/>
      <c r="F466" s="183"/>
      <c r="G466" s="183"/>
      <c r="H466" s="183"/>
      <c r="I466" s="183"/>
      <c r="J466" s="183"/>
      <c r="K466" s="183"/>
      <c r="L466" s="183"/>
      <c r="M466" s="183"/>
      <c r="N466" s="183"/>
      <c r="O466" s="183"/>
      <c r="P466" s="183"/>
    </row>
    <row r="467" spans="3:16">
      <c r="C467" s="183"/>
      <c r="D467" s="183"/>
      <c r="E467" s="183"/>
      <c r="F467" s="183"/>
      <c r="G467" s="183"/>
      <c r="H467" s="183"/>
      <c r="I467" s="183"/>
      <c r="J467" s="183"/>
      <c r="K467" s="183"/>
      <c r="L467" s="183"/>
      <c r="M467" s="183"/>
      <c r="N467" s="183"/>
      <c r="O467" s="183"/>
      <c r="P467" s="183"/>
    </row>
    <row r="468" spans="3:16">
      <c r="C468" s="183"/>
      <c r="D468" s="183"/>
      <c r="E468" s="183"/>
      <c r="F468" s="183"/>
      <c r="G468" s="183"/>
      <c r="H468" s="183"/>
      <c r="I468" s="183"/>
      <c r="J468" s="183"/>
      <c r="K468" s="183"/>
      <c r="L468" s="183"/>
      <c r="M468" s="183"/>
      <c r="N468" s="183"/>
      <c r="O468" s="183"/>
      <c r="P468" s="183"/>
    </row>
    <row r="469" spans="3:16">
      <c r="C469" s="183"/>
      <c r="D469" s="183"/>
      <c r="E469" s="183"/>
      <c r="F469" s="183"/>
      <c r="G469" s="183"/>
      <c r="H469" s="183"/>
      <c r="I469" s="183"/>
      <c r="J469" s="183"/>
      <c r="K469" s="183"/>
      <c r="L469" s="183"/>
      <c r="M469" s="183"/>
      <c r="N469" s="183"/>
      <c r="O469" s="183"/>
      <c r="P469" s="183"/>
    </row>
    <row r="470" spans="3:16">
      <c r="C470" s="183"/>
      <c r="D470" s="183"/>
      <c r="E470" s="183"/>
      <c r="F470" s="183"/>
      <c r="G470" s="183"/>
      <c r="H470" s="183"/>
      <c r="I470" s="183"/>
      <c r="J470" s="183"/>
      <c r="K470" s="183"/>
      <c r="L470" s="183"/>
      <c r="M470" s="183"/>
      <c r="N470" s="183"/>
      <c r="O470" s="183"/>
      <c r="P470" s="183"/>
    </row>
    <row r="471" spans="3:16">
      <c r="C471" s="183"/>
      <c r="D471" s="183"/>
      <c r="E471" s="183"/>
      <c r="F471" s="183"/>
      <c r="G471" s="183"/>
      <c r="H471" s="183"/>
      <c r="I471" s="183"/>
      <c r="J471" s="183"/>
      <c r="K471" s="183"/>
      <c r="L471" s="183"/>
      <c r="M471" s="183"/>
      <c r="N471" s="183"/>
      <c r="O471" s="183"/>
      <c r="P471" s="183"/>
    </row>
    <row r="472" spans="3:16">
      <c r="C472" s="183"/>
      <c r="D472" s="183"/>
      <c r="E472" s="183"/>
      <c r="F472" s="183"/>
      <c r="G472" s="183"/>
      <c r="H472" s="183"/>
      <c r="I472" s="183"/>
      <c r="J472" s="183"/>
      <c r="K472" s="183"/>
      <c r="L472" s="183"/>
      <c r="M472" s="183"/>
      <c r="N472" s="183"/>
      <c r="O472" s="183"/>
      <c r="P472" s="183"/>
    </row>
    <row r="473" spans="3:16">
      <c r="C473" s="183"/>
      <c r="D473" s="183"/>
      <c r="E473" s="183"/>
      <c r="F473" s="183"/>
      <c r="G473" s="183"/>
      <c r="H473" s="183"/>
      <c r="I473" s="183"/>
      <c r="J473" s="183"/>
      <c r="K473" s="183"/>
      <c r="L473" s="183"/>
      <c r="M473" s="183"/>
      <c r="N473" s="183"/>
      <c r="O473" s="183"/>
      <c r="P473" s="183"/>
    </row>
    <row r="474" spans="3:16">
      <c r="C474" s="183"/>
      <c r="D474" s="183"/>
      <c r="E474" s="183"/>
      <c r="F474" s="183"/>
      <c r="G474" s="183"/>
      <c r="H474" s="183"/>
      <c r="I474" s="183"/>
      <c r="J474" s="183"/>
      <c r="K474" s="183"/>
      <c r="L474" s="183"/>
      <c r="M474" s="183"/>
      <c r="N474" s="183"/>
      <c r="O474" s="183"/>
      <c r="P474" s="183"/>
    </row>
    <row r="475" spans="3:16">
      <c r="C475" s="183"/>
      <c r="D475" s="183"/>
      <c r="E475" s="183"/>
      <c r="F475" s="183"/>
      <c r="G475" s="183"/>
      <c r="H475" s="183"/>
      <c r="I475" s="183"/>
      <c r="J475" s="183"/>
      <c r="K475" s="183"/>
      <c r="L475" s="183"/>
      <c r="M475" s="183"/>
      <c r="N475" s="183"/>
      <c r="O475" s="183"/>
      <c r="P475" s="183"/>
    </row>
    <row r="476" spans="3:16">
      <c r="C476" s="183"/>
      <c r="D476" s="183"/>
      <c r="E476" s="183"/>
      <c r="F476" s="183"/>
      <c r="G476" s="183"/>
      <c r="H476" s="183"/>
      <c r="I476" s="183"/>
      <c r="J476" s="183"/>
      <c r="K476" s="183"/>
      <c r="L476" s="183"/>
      <c r="M476" s="183"/>
      <c r="N476" s="183"/>
      <c r="O476" s="183"/>
      <c r="P476" s="183"/>
    </row>
    <row r="477" spans="3:16">
      <c r="C477" s="183"/>
      <c r="D477" s="183"/>
      <c r="E477" s="183"/>
      <c r="F477" s="183"/>
      <c r="G477" s="183"/>
      <c r="H477" s="183"/>
      <c r="I477" s="183"/>
      <c r="J477" s="183"/>
      <c r="K477" s="183"/>
      <c r="L477" s="183"/>
      <c r="M477" s="183"/>
      <c r="N477" s="183"/>
      <c r="O477" s="183"/>
      <c r="P477" s="183"/>
    </row>
    <row r="478" spans="3:16">
      <c r="C478" s="183"/>
      <c r="D478" s="183"/>
      <c r="E478" s="183"/>
      <c r="F478" s="183"/>
      <c r="G478" s="183"/>
      <c r="H478" s="183"/>
      <c r="I478" s="183"/>
      <c r="J478" s="183"/>
      <c r="K478" s="183"/>
      <c r="L478" s="183"/>
      <c r="M478" s="183"/>
      <c r="N478" s="183"/>
      <c r="O478" s="183"/>
      <c r="P478" s="183"/>
    </row>
    <row r="479" spans="3:16">
      <c r="C479" s="183"/>
      <c r="D479" s="183"/>
      <c r="E479" s="183"/>
      <c r="F479" s="183"/>
      <c r="G479" s="183"/>
      <c r="H479" s="183"/>
      <c r="I479" s="183"/>
      <c r="J479" s="183"/>
      <c r="K479" s="183"/>
      <c r="L479" s="183"/>
      <c r="M479" s="183"/>
      <c r="N479" s="183"/>
      <c r="O479" s="183"/>
      <c r="P479" s="183"/>
    </row>
    <row r="480" spans="3:16">
      <c r="C480" s="183"/>
      <c r="D480" s="183"/>
      <c r="E480" s="183"/>
      <c r="F480" s="183"/>
      <c r="G480" s="183"/>
      <c r="H480" s="183"/>
      <c r="I480" s="183"/>
      <c r="J480" s="183"/>
      <c r="K480" s="183"/>
      <c r="L480" s="183"/>
      <c r="M480" s="183"/>
      <c r="N480" s="183"/>
      <c r="O480" s="183"/>
      <c r="P480" s="183"/>
    </row>
    <row r="481" spans="3:16">
      <c r="C481" s="183"/>
      <c r="D481" s="183"/>
      <c r="E481" s="183"/>
      <c r="F481" s="183"/>
      <c r="G481" s="183"/>
      <c r="H481" s="183"/>
      <c r="I481" s="183"/>
      <c r="J481" s="183"/>
      <c r="K481" s="183"/>
      <c r="L481" s="183"/>
      <c r="M481" s="183"/>
      <c r="N481" s="183"/>
      <c r="O481" s="183"/>
      <c r="P481" s="183"/>
    </row>
    <row r="482" spans="3:16">
      <c r="C482" s="183"/>
      <c r="D482" s="183"/>
      <c r="E482" s="183"/>
      <c r="F482" s="183"/>
      <c r="G482" s="183"/>
      <c r="H482" s="183"/>
      <c r="I482" s="183"/>
      <c r="J482" s="183"/>
      <c r="K482" s="183"/>
      <c r="L482" s="183"/>
      <c r="M482" s="183"/>
      <c r="N482" s="183"/>
      <c r="O482" s="183"/>
      <c r="P482" s="183"/>
    </row>
    <row r="483" spans="3:16">
      <c r="C483" s="183"/>
      <c r="D483" s="183"/>
      <c r="E483" s="183"/>
      <c r="F483" s="183"/>
      <c r="G483" s="183"/>
      <c r="H483" s="183"/>
      <c r="I483" s="183"/>
      <c r="J483" s="183"/>
      <c r="K483" s="183"/>
      <c r="L483" s="183"/>
      <c r="M483" s="183"/>
      <c r="N483" s="183"/>
      <c r="O483" s="183"/>
      <c r="P483" s="183"/>
    </row>
    <row r="484" spans="3:16">
      <c r="C484" s="183"/>
      <c r="D484" s="183"/>
      <c r="E484" s="183"/>
      <c r="F484" s="183"/>
      <c r="G484" s="183"/>
      <c r="H484" s="183"/>
      <c r="I484" s="183"/>
      <c r="J484" s="183"/>
      <c r="K484" s="183"/>
      <c r="L484" s="183"/>
      <c r="M484" s="183"/>
      <c r="N484" s="183"/>
      <c r="O484" s="183"/>
      <c r="P484" s="183"/>
    </row>
    <row r="485" spans="3:16">
      <c r="C485" s="183"/>
      <c r="D485" s="183"/>
      <c r="E485" s="183"/>
      <c r="F485" s="183"/>
      <c r="G485" s="183"/>
      <c r="H485" s="183"/>
      <c r="I485" s="183"/>
      <c r="J485" s="183"/>
      <c r="K485" s="183"/>
      <c r="L485" s="183"/>
      <c r="M485" s="183"/>
      <c r="N485" s="183"/>
      <c r="O485" s="183"/>
      <c r="P485" s="183"/>
    </row>
    <row r="486" spans="3:16">
      <c r="C486" s="183"/>
      <c r="D486" s="183"/>
      <c r="E486" s="183"/>
      <c r="F486" s="183"/>
      <c r="G486" s="183"/>
      <c r="H486" s="183"/>
      <c r="I486" s="183"/>
      <c r="J486" s="183"/>
      <c r="K486" s="183"/>
      <c r="L486" s="183"/>
      <c r="M486" s="183"/>
      <c r="N486" s="183"/>
      <c r="O486" s="183"/>
      <c r="P486" s="183"/>
    </row>
    <row r="487" spans="3:16">
      <c r="C487" s="183"/>
      <c r="D487" s="183"/>
      <c r="E487" s="183"/>
      <c r="F487" s="183"/>
      <c r="G487" s="183"/>
      <c r="H487" s="183"/>
      <c r="I487" s="183"/>
      <c r="J487" s="183"/>
      <c r="K487" s="183"/>
      <c r="L487" s="183"/>
      <c r="M487" s="183"/>
      <c r="N487" s="183"/>
      <c r="O487" s="183"/>
      <c r="P487" s="183"/>
    </row>
    <row r="488" spans="3:16">
      <c r="C488" s="183"/>
      <c r="D488" s="183"/>
      <c r="E488" s="183"/>
      <c r="F488" s="183"/>
      <c r="G488" s="183"/>
      <c r="H488" s="183"/>
      <c r="I488" s="183"/>
      <c r="J488" s="183"/>
      <c r="K488" s="183"/>
      <c r="L488" s="183"/>
      <c r="M488" s="183"/>
      <c r="N488" s="183"/>
      <c r="O488" s="183"/>
      <c r="P488" s="183"/>
    </row>
    <row r="489" spans="3:16">
      <c r="C489" s="183"/>
      <c r="D489" s="183"/>
      <c r="E489" s="183"/>
      <c r="F489" s="183"/>
      <c r="G489" s="183"/>
      <c r="H489" s="183"/>
      <c r="I489" s="183"/>
      <c r="J489" s="183"/>
      <c r="K489" s="183"/>
      <c r="L489" s="183"/>
      <c r="M489" s="183"/>
      <c r="N489" s="183"/>
      <c r="O489" s="183"/>
      <c r="P489" s="183"/>
    </row>
    <row r="490" spans="3:16">
      <c r="C490" s="183"/>
      <c r="D490" s="183"/>
      <c r="E490" s="183"/>
      <c r="F490" s="183"/>
      <c r="G490" s="183"/>
      <c r="H490" s="183"/>
      <c r="I490" s="183"/>
      <c r="J490" s="183"/>
      <c r="K490" s="183"/>
      <c r="L490" s="183"/>
      <c r="M490" s="183"/>
      <c r="N490" s="183"/>
      <c r="O490" s="183"/>
      <c r="P490" s="183"/>
    </row>
    <row r="491" spans="3:16">
      <c r="C491" s="183"/>
      <c r="D491" s="183"/>
      <c r="E491" s="183"/>
      <c r="F491" s="183"/>
      <c r="G491" s="183"/>
      <c r="H491" s="183"/>
      <c r="I491" s="183"/>
      <c r="J491" s="183"/>
      <c r="K491" s="183"/>
      <c r="L491" s="183"/>
      <c r="M491" s="183"/>
      <c r="N491" s="183"/>
      <c r="O491" s="183"/>
      <c r="P491" s="183"/>
    </row>
    <row r="492" spans="3:16">
      <c r="C492" s="183"/>
      <c r="D492" s="183"/>
      <c r="E492" s="183"/>
      <c r="F492" s="183"/>
      <c r="G492" s="183"/>
      <c r="H492" s="183"/>
      <c r="I492" s="183"/>
      <c r="J492" s="183"/>
      <c r="K492" s="183"/>
      <c r="L492" s="183"/>
      <c r="M492" s="183"/>
      <c r="N492" s="183"/>
      <c r="O492" s="183"/>
      <c r="P492" s="183"/>
    </row>
    <row r="493" spans="3:16">
      <c r="C493" s="183"/>
      <c r="D493" s="183"/>
      <c r="E493" s="183"/>
      <c r="F493" s="183"/>
      <c r="G493" s="183"/>
      <c r="H493" s="183"/>
      <c r="I493" s="183"/>
      <c r="J493" s="183"/>
      <c r="K493" s="183"/>
      <c r="L493" s="183"/>
      <c r="M493" s="183"/>
      <c r="N493" s="183"/>
      <c r="O493" s="183"/>
      <c r="P493" s="183"/>
    </row>
    <row r="494" spans="3:16">
      <c r="C494" s="183"/>
      <c r="D494" s="183"/>
      <c r="E494" s="183"/>
      <c r="F494" s="183"/>
      <c r="G494" s="183"/>
      <c r="H494" s="183"/>
      <c r="I494" s="183"/>
      <c r="J494" s="183"/>
      <c r="K494" s="183"/>
      <c r="L494" s="183"/>
      <c r="M494" s="183"/>
      <c r="N494" s="183"/>
      <c r="O494" s="183"/>
      <c r="P494" s="183"/>
    </row>
    <row r="495" spans="3:16">
      <c r="C495" s="183"/>
      <c r="D495" s="183"/>
      <c r="E495" s="183"/>
      <c r="F495" s="183"/>
      <c r="G495" s="183"/>
      <c r="H495" s="183"/>
      <c r="I495" s="183"/>
      <c r="J495" s="183"/>
      <c r="K495" s="183"/>
      <c r="L495" s="183"/>
      <c r="M495" s="183"/>
      <c r="N495" s="183"/>
      <c r="O495" s="183"/>
      <c r="P495" s="183"/>
    </row>
    <row r="496" spans="3:16">
      <c r="C496" s="183"/>
      <c r="D496" s="183"/>
      <c r="E496" s="183"/>
      <c r="F496" s="183"/>
      <c r="G496" s="183"/>
      <c r="H496" s="183"/>
      <c r="I496" s="183"/>
      <c r="J496" s="183"/>
      <c r="K496" s="183"/>
      <c r="L496" s="183"/>
      <c r="M496" s="183"/>
      <c r="N496" s="183"/>
      <c r="O496" s="183"/>
      <c r="P496" s="183"/>
    </row>
    <row r="497" spans="3:16">
      <c r="C497" s="183"/>
      <c r="D497" s="183"/>
      <c r="E497" s="183"/>
      <c r="F497" s="183"/>
      <c r="G497" s="183"/>
      <c r="H497" s="183"/>
      <c r="I497" s="183"/>
      <c r="J497" s="183"/>
      <c r="K497" s="183"/>
      <c r="L497" s="183"/>
      <c r="M497" s="183"/>
      <c r="N497" s="183"/>
      <c r="O497" s="183"/>
      <c r="P497" s="183"/>
    </row>
    <row r="498" spans="3:16">
      <c r="C498" s="183"/>
      <c r="D498" s="183"/>
      <c r="E498" s="183"/>
      <c r="F498" s="183"/>
      <c r="G498" s="183"/>
      <c r="H498" s="183"/>
      <c r="I498" s="183"/>
      <c r="J498" s="183"/>
      <c r="K498" s="183"/>
      <c r="L498" s="183"/>
      <c r="M498" s="183"/>
      <c r="N498" s="183"/>
      <c r="O498" s="183"/>
      <c r="P498" s="183"/>
    </row>
    <row r="499" spans="3:16">
      <c r="C499" s="183"/>
      <c r="D499" s="183"/>
      <c r="E499" s="183"/>
      <c r="F499" s="183"/>
      <c r="G499" s="183"/>
      <c r="H499" s="183"/>
      <c r="I499" s="183"/>
      <c r="J499" s="183"/>
      <c r="K499" s="183"/>
      <c r="L499" s="183"/>
      <c r="M499" s="183"/>
      <c r="N499" s="183"/>
      <c r="O499" s="183"/>
      <c r="P499" s="183"/>
    </row>
    <row r="500" spans="3:16">
      <c r="C500" s="183"/>
      <c r="D500" s="183"/>
      <c r="E500" s="183"/>
      <c r="F500" s="183"/>
      <c r="G500" s="183"/>
      <c r="H500" s="183"/>
      <c r="I500" s="183"/>
      <c r="J500" s="183"/>
      <c r="K500" s="183"/>
      <c r="L500" s="183"/>
      <c r="M500" s="183"/>
      <c r="N500" s="183"/>
      <c r="O500" s="183"/>
      <c r="P500" s="183"/>
    </row>
    <row r="501" spans="3:16">
      <c r="C501" s="183"/>
      <c r="D501" s="183"/>
      <c r="E501" s="183"/>
      <c r="F501" s="183"/>
      <c r="G501" s="183"/>
      <c r="H501" s="183"/>
      <c r="I501" s="183"/>
      <c r="J501" s="183"/>
      <c r="K501" s="183"/>
      <c r="L501" s="183"/>
      <c r="M501" s="183"/>
      <c r="N501" s="183"/>
      <c r="O501" s="183"/>
      <c r="P501" s="183"/>
    </row>
    <row r="502" spans="3:16">
      <c r="C502" s="183"/>
      <c r="D502" s="183"/>
      <c r="E502" s="183"/>
      <c r="F502" s="183"/>
      <c r="G502" s="183"/>
      <c r="H502" s="183"/>
      <c r="I502" s="183"/>
      <c r="J502" s="183"/>
      <c r="K502" s="183"/>
      <c r="L502" s="183"/>
      <c r="M502" s="183"/>
      <c r="N502" s="183"/>
      <c r="O502" s="183"/>
      <c r="P502" s="183"/>
    </row>
    <row r="503" spans="3:16">
      <c r="C503" s="183"/>
      <c r="D503" s="183"/>
      <c r="E503" s="183"/>
      <c r="F503" s="183"/>
      <c r="G503" s="183"/>
      <c r="H503" s="183"/>
      <c r="I503" s="183"/>
      <c r="J503" s="183"/>
      <c r="K503" s="183"/>
      <c r="L503" s="183"/>
      <c r="M503" s="183"/>
      <c r="N503" s="183"/>
      <c r="O503" s="183"/>
      <c r="P503" s="183"/>
    </row>
    <row r="504" spans="3:16">
      <c r="C504" s="183"/>
      <c r="D504" s="183"/>
      <c r="E504" s="183"/>
      <c r="F504" s="183"/>
      <c r="G504" s="183"/>
      <c r="H504" s="183"/>
      <c r="I504" s="183"/>
      <c r="J504" s="183"/>
      <c r="K504" s="183"/>
      <c r="L504" s="183"/>
      <c r="M504" s="183"/>
      <c r="N504" s="183"/>
      <c r="O504" s="183"/>
      <c r="P504" s="183"/>
    </row>
    <row r="505" spans="3:16">
      <c r="C505" s="183"/>
      <c r="D505" s="183"/>
      <c r="E505" s="183"/>
      <c r="F505" s="183"/>
      <c r="G505" s="183"/>
      <c r="H505" s="183"/>
      <c r="I505" s="183"/>
      <c r="J505" s="183"/>
      <c r="K505" s="183"/>
      <c r="L505" s="183"/>
      <c r="M505" s="183"/>
      <c r="N505" s="183"/>
      <c r="O505" s="183"/>
      <c r="P505" s="183"/>
    </row>
    <row r="506" spans="3:16">
      <c r="C506" s="183"/>
      <c r="D506" s="183"/>
      <c r="E506" s="183"/>
      <c r="F506" s="183"/>
      <c r="G506" s="183"/>
      <c r="H506" s="183"/>
      <c r="I506" s="183"/>
      <c r="J506" s="183"/>
      <c r="K506" s="183"/>
      <c r="L506" s="183"/>
      <c r="M506" s="183"/>
      <c r="N506" s="183"/>
      <c r="O506" s="183"/>
      <c r="P506" s="183"/>
    </row>
    <row r="507" spans="3:16">
      <c r="C507" s="183"/>
      <c r="D507" s="183"/>
      <c r="E507" s="183"/>
      <c r="F507" s="183"/>
      <c r="G507" s="183"/>
      <c r="H507" s="183"/>
      <c r="I507" s="183"/>
      <c r="J507" s="183"/>
      <c r="K507" s="183"/>
      <c r="L507" s="183"/>
      <c r="M507" s="183"/>
      <c r="N507" s="183"/>
      <c r="O507" s="183"/>
      <c r="P507" s="183"/>
    </row>
    <row r="508" spans="3:16">
      <c r="C508" s="183"/>
      <c r="D508" s="183"/>
      <c r="E508" s="183"/>
      <c r="F508" s="183"/>
      <c r="G508" s="183"/>
      <c r="H508" s="183"/>
      <c r="I508" s="183"/>
      <c r="J508" s="183"/>
      <c r="K508" s="183"/>
      <c r="L508" s="183"/>
      <c r="M508" s="183"/>
      <c r="N508" s="183"/>
      <c r="O508" s="183"/>
      <c r="P508" s="183"/>
    </row>
    <row r="509" spans="3:16">
      <c r="C509" s="183"/>
      <c r="D509" s="183"/>
      <c r="E509" s="183"/>
      <c r="F509" s="183"/>
      <c r="G509" s="183"/>
      <c r="H509" s="183"/>
      <c r="I509" s="183"/>
      <c r="J509" s="183"/>
      <c r="K509" s="183"/>
      <c r="L509" s="183"/>
      <c r="M509" s="183"/>
      <c r="N509" s="183"/>
      <c r="O509" s="183"/>
      <c r="P509" s="183"/>
    </row>
    <row r="510" spans="3:16">
      <c r="C510" s="183"/>
      <c r="D510" s="183"/>
      <c r="E510" s="183"/>
      <c r="F510" s="183"/>
      <c r="G510" s="183"/>
      <c r="H510" s="183"/>
      <c r="I510" s="183"/>
      <c r="J510" s="183"/>
      <c r="K510" s="183"/>
      <c r="L510" s="183"/>
      <c r="M510" s="183"/>
      <c r="N510" s="183"/>
      <c r="O510" s="183"/>
      <c r="P510" s="183"/>
    </row>
    <row r="511" spans="3:16">
      <c r="C511" s="183"/>
      <c r="D511" s="183"/>
      <c r="E511" s="183"/>
      <c r="F511" s="183"/>
      <c r="G511" s="183"/>
      <c r="H511" s="183"/>
      <c r="I511" s="183"/>
      <c r="J511" s="183"/>
      <c r="K511" s="183"/>
      <c r="L511" s="183"/>
      <c r="M511" s="183"/>
      <c r="N511" s="183"/>
      <c r="O511" s="183"/>
      <c r="P511" s="183"/>
    </row>
    <row r="512" spans="3:16">
      <c r="C512" s="183"/>
      <c r="D512" s="183"/>
      <c r="E512" s="183"/>
      <c r="F512" s="183"/>
      <c r="G512" s="183"/>
      <c r="H512" s="183"/>
      <c r="I512" s="183"/>
      <c r="J512" s="183"/>
      <c r="K512" s="183"/>
      <c r="L512" s="183"/>
      <c r="M512" s="183"/>
      <c r="N512" s="183"/>
      <c r="O512" s="183"/>
      <c r="P512" s="183"/>
    </row>
    <row r="513" spans="3:16">
      <c r="C513" s="183"/>
      <c r="D513" s="183"/>
      <c r="E513" s="183"/>
      <c r="F513" s="183"/>
      <c r="G513" s="183"/>
      <c r="H513" s="183"/>
      <c r="I513" s="183"/>
      <c r="J513" s="183"/>
      <c r="K513" s="183"/>
      <c r="L513" s="183"/>
      <c r="M513" s="183"/>
      <c r="N513" s="183"/>
      <c r="O513" s="183"/>
      <c r="P513" s="183"/>
    </row>
    <row r="514" spans="3:16">
      <c r="C514" s="183"/>
      <c r="D514" s="183"/>
      <c r="E514" s="183"/>
      <c r="F514" s="183"/>
      <c r="G514" s="183"/>
      <c r="H514" s="183"/>
      <c r="I514" s="183"/>
      <c r="J514" s="183"/>
      <c r="K514" s="183"/>
      <c r="L514" s="183"/>
      <c r="M514" s="183"/>
      <c r="N514" s="183"/>
      <c r="O514" s="183"/>
      <c r="P514" s="183"/>
    </row>
    <row r="515" spans="3:16">
      <c r="C515" s="183"/>
      <c r="D515" s="183"/>
      <c r="E515" s="183"/>
      <c r="F515" s="183"/>
      <c r="G515" s="183"/>
      <c r="H515" s="183"/>
      <c r="I515" s="183"/>
      <c r="J515" s="183"/>
      <c r="K515" s="183"/>
      <c r="L515" s="183"/>
      <c r="M515" s="183"/>
      <c r="N515" s="183"/>
      <c r="O515" s="183"/>
      <c r="P515" s="183"/>
    </row>
    <row r="516" spans="3:16">
      <c r="C516" s="183"/>
      <c r="D516" s="183"/>
      <c r="E516" s="183"/>
      <c r="F516" s="183"/>
      <c r="G516" s="183"/>
      <c r="H516" s="183"/>
      <c r="I516" s="183"/>
      <c r="J516" s="183"/>
      <c r="K516" s="183"/>
      <c r="L516" s="183"/>
      <c r="M516" s="183"/>
      <c r="N516" s="183"/>
      <c r="O516" s="183"/>
      <c r="P516" s="183"/>
    </row>
    <row r="517" spans="3:16">
      <c r="C517" s="183"/>
      <c r="D517" s="183"/>
      <c r="E517" s="183"/>
      <c r="F517" s="183"/>
      <c r="G517" s="183"/>
      <c r="H517" s="183"/>
      <c r="I517" s="183"/>
      <c r="J517" s="183"/>
      <c r="K517" s="183"/>
      <c r="L517" s="183"/>
      <c r="M517" s="183"/>
      <c r="N517" s="183"/>
      <c r="O517" s="183"/>
      <c r="P517" s="183"/>
    </row>
    <row r="518" spans="3:16">
      <c r="C518" s="183"/>
      <c r="D518" s="183"/>
      <c r="E518" s="183"/>
      <c r="F518" s="183"/>
      <c r="G518" s="183"/>
      <c r="H518" s="183"/>
      <c r="I518" s="183"/>
      <c r="J518" s="183"/>
      <c r="K518" s="183"/>
      <c r="L518" s="183"/>
      <c r="M518" s="183"/>
      <c r="N518" s="183"/>
      <c r="O518" s="183"/>
      <c r="P518" s="183"/>
    </row>
    <row r="519" spans="3:16">
      <c r="C519" s="183"/>
      <c r="D519" s="183"/>
      <c r="E519" s="183"/>
      <c r="F519" s="183"/>
      <c r="G519" s="183"/>
      <c r="H519" s="183"/>
      <c r="I519" s="183"/>
      <c r="J519" s="183"/>
      <c r="K519" s="183"/>
      <c r="L519" s="183"/>
      <c r="M519" s="183"/>
      <c r="N519" s="183"/>
      <c r="O519" s="183"/>
      <c r="P519" s="183"/>
    </row>
    <row r="520" spans="3:16">
      <c r="C520" s="183"/>
      <c r="D520" s="183"/>
      <c r="E520" s="183"/>
      <c r="F520" s="183"/>
      <c r="G520" s="183"/>
      <c r="H520" s="183"/>
      <c r="I520" s="183"/>
      <c r="J520" s="183"/>
      <c r="K520" s="183"/>
      <c r="L520" s="183"/>
      <c r="M520" s="183"/>
      <c r="N520" s="183"/>
      <c r="O520" s="183"/>
      <c r="P520" s="183"/>
    </row>
    <row r="521" spans="3:16">
      <c r="C521" s="183"/>
      <c r="D521" s="183"/>
      <c r="E521" s="183"/>
      <c r="F521" s="183"/>
      <c r="G521" s="183"/>
      <c r="H521" s="183"/>
      <c r="I521" s="183"/>
      <c r="J521" s="183"/>
      <c r="K521" s="183"/>
      <c r="L521" s="183"/>
      <c r="M521" s="183"/>
      <c r="N521" s="183"/>
      <c r="O521" s="183"/>
      <c r="P521" s="183"/>
    </row>
    <row r="522" spans="3:16">
      <c r="C522" s="183"/>
      <c r="D522" s="183"/>
      <c r="E522" s="183"/>
      <c r="F522" s="183"/>
      <c r="G522" s="183"/>
      <c r="H522" s="183"/>
      <c r="I522" s="183"/>
      <c r="J522" s="183"/>
      <c r="K522" s="183"/>
      <c r="L522" s="183"/>
      <c r="M522" s="183"/>
      <c r="N522" s="183"/>
      <c r="O522" s="183"/>
      <c r="P522" s="183"/>
    </row>
    <row r="523" spans="3:16">
      <c r="C523" s="183"/>
      <c r="D523" s="183"/>
      <c r="E523" s="183"/>
      <c r="F523" s="183"/>
      <c r="G523" s="183"/>
      <c r="H523" s="183"/>
      <c r="I523" s="183"/>
      <c r="J523" s="183"/>
      <c r="K523" s="183"/>
      <c r="L523" s="183"/>
      <c r="M523" s="183"/>
      <c r="N523" s="183"/>
      <c r="O523" s="183"/>
      <c r="P523" s="183"/>
    </row>
    <row r="524" spans="3:16">
      <c r="C524" s="183"/>
      <c r="D524" s="183"/>
      <c r="E524" s="183"/>
      <c r="F524" s="183"/>
      <c r="G524" s="183"/>
      <c r="H524" s="183"/>
      <c r="I524" s="183"/>
      <c r="J524" s="183"/>
      <c r="K524" s="183"/>
      <c r="L524" s="183"/>
      <c r="M524" s="183"/>
      <c r="N524" s="183"/>
      <c r="O524" s="183"/>
      <c r="P524" s="183"/>
    </row>
    <row r="525" spans="3:16">
      <c r="C525" s="183"/>
      <c r="D525" s="183"/>
      <c r="E525" s="183"/>
      <c r="F525" s="183"/>
      <c r="G525" s="183"/>
      <c r="H525" s="183"/>
      <c r="I525" s="183"/>
      <c r="J525" s="183"/>
      <c r="K525" s="183"/>
      <c r="L525" s="183"/>
      <c r="M525" s="183"/>
      <c r="N525" s="183"/>
      <c r="O525" s="183"/>
      <c r="P525" s="183"/>
    </row>
    <row r="526" spans="3:16">
      <c r="C526" s="183"/>
      <c r="D526" s="183"/>
      <c r="E526" s="183"/>
      <c r="F526" s="183"/>
      <c r="G526" s="183"/>
      <c r="H526" s="183"/>
      <c r="I526" s="183"/>
      <c r="J526" s="183"/>
      <c r="K526" s="183"/>
      <c r="L526" s="183"/>
      <c r="M526" s="183"/>
      <c r="N526" s="183"/>
      <c r="O526" s="183"/>
      <c r="P526" s="183"/>
    </row>
    <row r="527" spans="3:16">
      <c r="C527" s="183"/>
      <c r="D527" s="183"/>
      <c r="E527" s="183"/>
      <c r="F527" s="183"/>
      <c r="G527" s="183"/>
      <c r="H527" s="183"/>
      <c r="I527" s="183"/>
      <c r="J527" s="183"/>
      <c r="K527" s="183"/>
      <c r="L527" s="183"/>
      <c r="M527" s="183"/>
      <c r="N527" s="183"/>
      <c r="O527" s="183"/>
      <c r="P527" s="183"/>
    </row>
    <row r="528" spans="3:16">
      <c r="C528" s="183"/>
      <c r="D528" s="183"/>
      <c r="E528" s="183"/>
      <c r="F528" s="183"/>
      <c r="G528" s="183"/>
      <c r="H528" s="183"/>
      <c r="I528" s="183"/>
      <c r="J528" s="183"/>
      <c r="K528" s="183"/>
      <c r="L528" s="183"/>
      <c r="M528" s="183"/>
      <c r="N528" s="183"/>
      <c r="O528" s="183"/>
      <c r="P528" s="183"/>
    </row>
    <row r="529" spans="3:16">
      <c r="C529" s="183"/>
      <c r="D529" s="183"/>
      <c r="E529" s="183"/>
      <c r="F529" s="183"/>
      <c r="G529" s="183"/>
      <c r="H529" s="183"/>
      <c r="I529" s="183"/>
      <c r="J529" s="183"/>
      <c r="K529" s="183"/>
      <c r="L529" s="183"/>
      <c r="M529" s="183"/>
      <c r="N529" s="183"/>
      <c r="O529" s="183"/>
      <c r="P529" s="183"/>
    </row>
    <row r="530" spans="3:16">
      <c r="C530" s="183"/>
      <c r="D530" s="183"/>
      <c r="E530" s="183"/>
      <c r="F530" s="183"/>
      <c r="G530" s="183"/>
      <c r="H530" s="183"/>
      <c r="I530" s="183"/>
      <c r="J530" s="183"/>
      <c r="K530" s="183"/>
      <c r="L530" s="183"/>
      <c r="M530" s="183"/>
      <c r="N530" s="183"/>
      <c r="O530" s="183"/>
      <c r="P530" s="183"/>
    </row>
    <row r="531" spans="3:16">
      <c r="C531" s="183"/>
      <c r="D531" s="183"/>
      <c r="E531" s="183"/>
      <c r="F531" s="183"/>
      <c r="G531" s="183"/>
      <c r="H531" s="183"/>
      <c r="I531" s="183"/>
      <c r="J531" s="183"/>
      <c r="K531" s="183"/>
      <c r="L531" s="183"/>
      <c r="M531" s="183"/>
      <c r="N531" s="183"/>
      <c r="O531" s="183"/>
      <c r="P531" s="183"/>
    </row>
    <row r="532" spans="3:16">
      <c r="C532" s="183"/>
      <c r="D532" s="183"/>
      <c r="E532" s="183"/>
      <c r="F532" s="183"/>
      <c r="G532" s="183"/>
      <c r="H532" s="183"/>
      <c r="I532" s="183"/>
      <c r="J532" s="183"/>
      <c r="K532" s="183"/>
      <c r="L532" s="183"/>
      <c r="M532" s="183"/>
      <c r="N532" s="183"/>
      <c r="O532" s="183"/>
      <c r="P532" s="183"/>
    </row>
    <row r="533" spans="3:16">
      <c r="C533" s="183"/>
      <c r="D533" s="183"/>
      <c r="E533" s="183"/>
      <c r="F533" s="183"/>
      <c r="G533" s="183"/>
      <c r="H533" s="183"/>
      <c r="I533" s="183"/>
      <c r="J533" s="183"/>
      <c r="K533" s="183"/>
      <c r="L533" s="183"/>
      <c r="M533" s="183"/>
      <c r="N533" s="183"/>
      <c r="O533" s="183"/>
      <c r="P533" s="183"/>
    </row>
    <row r="534" spans="3:16">
      <c r="C534" s="183"/>
      <c r="D534" s="183"/>
      <c r="E534" s="183"/>
      <c r="F534" s="183"/>
      <c r="G534" s="183"/>
      <c r="H534" s="183"/>
      <c r="I534" s="183"/>
      <c r="J534" s="183"/>
      <c r="K534" s="183"/>
      <c r="L534" s="183"/>
      <c r="M534" s="183"/>
      <c r="N534" s="183"/>
      <c r="O534" s="183"/>
      <c r="P534" s="183"/>
    </row>
    <row r="535" spans="3:16">
      <c r="C535" s="183"/>
      <c r="D535" s="183"/>
      <c r="E535" s="183"/>
      <c r="F535" s="183"/>
      <c r="G535" s="183"/>
      <c r="H535" s="183"/>
      <c r="I535" s="183"/>
      <c r="J535" s="183"/>
      <c r="K535" s="183"/>
      <c r="L535" s="183"/>
      <c r="M535" s="183"/>
      <c r="N535" s="183"/>
      <c r="O535" s="183"/>
      <c r="P535" s="183"/>
    </row>
    <row r="536" spans="3:16">
      <c r="C536" s="183"/>
      <c r="D536" s="183"/>
      <c r="E536" s="183"/>
      <c r="F536" s="183"/>
      <c r="G536" s="183"/>
      <c r="H536" s="183"/>
      <c r="I536" s="183"/>
      <c r="J536" s="183"/>
      <c r="K536" s="183"/>
      <c r="L536" s="183"/>
      <c r="M536" s="183"/>
      <c r="N536" s="183"/>
      <c r="O536" s="183"/>
      <c r="P536" s="183"/>
    </row>
    <row r="537" spans="3:16">
      <c r="C537" s="183"/>
      <c r="D537" s="183"/>
      <c r="E537" s="183"/>
      <c r="F537" s="183"/>
      <c r="G537" s="183"/>
      <c r="H537" s="183"/>
      <c r="I537" s="183"/>
      <c r="J537" s="183"/>
      <c r="K537" s="183"/>
      <c r="L537" s="183"/>
      <c r="M537" s="183"/>
      <c r="N537" s="183"/>
      <c r="O537" s="183"/>
      <c r="P537" s="183"/>
    </row>
    <row r="538" spans="3:16">
      <c r="C538" s="183"/>
      <c r="D538" s="183"/>
      <c r="E538" s="183"/>
      <c r="F538" s="183"/>
      <c r="G538" s="183"/>
      <c r="H538" s="183"/>
      <c r="I538" s="183"/>
      <c r="J538" s="183"/>
      <c r="K538" s="183"/>
      <c r="L538" s="183"/>
      <c r="M538" s="183"/>
      <c r="N538" s="183"/>
      <c r="O538" s="183"/>
      <c r="P538" s="183"/>
    </row>
    <row r="539" spans="3:16">
      <c r="C539" s="183"/>
      <c r="D539" s="183"/>
      <c r="E539" s="183"/>
      <c r="F539" s="183"/>
      <c r="G539" s="183"/>
      <c r="H539" s="183"/>
      <c r="I539" s="183"/>
      <c r="J539" s="183"/>
      <c r="K539" s="183"/>
      <c r="L539" s="183"/>
      <c r="M539" s="183"/>
      <c r="N539" s="183"/>
      <c r="O539" s="183"/>
      <c r="P539" s="183"/>
    </row>
    <row r="540" spans="3:16">
      <c r="C540" s="183"/>
      <c r="D540" s="183"/>
      <c r="E540" s="183"/>
      <c r="F540" s="183"/>
      <c r="G540" s="183"/>
      <c r="H540" s="183"/>
      <c r="I540" s="183"/>
      <c r="J540" s="183"/>
      <c r="K540" s="183"/>
      <c r="L540" s="183"/>
      <c r="M540" s="183"/>
      <c r="N540" s="183"/>
      <c r="O540" s="183"/>
      <c r="P540" s="183"/>
    </row>
    <row r="541" spans="3:16">
      <c r="C541" s="183"/>
      <c r="D541" s="183"/>
      <c r="E541" s="183"/>
      <c r="F541" s="183"/>
      <c r="G541" s="183"/>
      <c r="H541" s="183"/>
      <c r="I541" s="183"/>
      <c r="J541" s="183"/>
      <c r="K541" s="183"/>
      <c r="L541" s="183"/>
      <c r="M541" s="183"/>
      <c r="N541" s="183"/>
      <c r="O541" s="183"/>
      <c r="P541" s="183"/>
    </row>
    <row r="542" spans="3:16">
      <c r="C542" s="183"/>
      <c r="D542" s="183"/>
      <c r="E542" s="183"/>
      <c r="F542" s="183"/>
      <c r="G542" s="183"/>
      <c r="H542" s="183"/>
      <c r="I542" s="183"/>
      <c r="J542" s="183"/>
      <c r="K542" s="183"/>
      <c r="L542" s="183"/>
      <c r="M542" s="183"/>
      <c r="N542" s="183"/>
      <c r="O542" s="183"/>
      <c r="P542" s="183"/>
    </row>
    <row r="543" spans="3:16">
      <c r="C543" s="183"/>
      <c r="D543" s="183"/>
      <c r="E543" s="183"/>
      <c r="F543" s="183"/>
      <c r="G543" s="183"/>
      <c r="H543" s="183"/>
      <c r="I543" s="183"/>
      <c r="J543" s="183"/>
      <c r="K543" s="183"/>
      <c r="L543" s="183"/>
      <c r="M543" s="183"/>
      <c r="N543" s="183"/>
      <c r="O543" s="183"/>
      <c r="P543" s="183"/>
    </row>
    <row r="544" spans="3:16">
      <c r="C544" s="183"/>
      <c r="D544" s="183"/>
      <c r="E544" s="183"/>
      <c r="F544" s="183"/>
      <c r="G544" s="183"/>
      <c r="H544" s="183"/>
      <c r="I544" s="183"/>
      <c r="J544" s="183"/>
      <c r="K544" s="183"/>
      <c r="L544" s="183"/>
      <c r="M544" s="183"/>
      <c r="N544" s="183"/>
      <c r="O544" s="183"/>
      <c r="P544" s="183"/>
    </row>
    <row r="545" spans="3:16">
      <c r="C545" s="183"/>
      <c r="D545" s="183"/>
      <c r="E545" s="183"/>
      <c r="F545" s="183"/>
      <c r="G545" s="183"/>
      <c r="H545" s="183"/>
      <c r="I545" s="183"/>
      <c r="J545" s="183"/>
      <c r="K545" s="183"/>
      <c r="L545" s="183"/>
      <c r="M545" s="183"/>
      <c r="N545" s="183"/>
      <c r="O545" s="183"/>
      <c r="P545" s="183"/>
    </row>
    <row r="546" spans="3:16">
      <c r="C546" s="183"/>
      <c r="D546" s="183"/>
      <c r="E546" s="183"/>
      <c r="F546" s="183"/>
      <c r="G546" s="183"/>
      <c r="H546" s="183"/>
      <c r="I546" s="183"/>
      <c r="J546" s="183"/>
      <c r="K546" s="183"/>
      <c r="L546" s="183"/>
      <c r="M546" s="183"/>
      <c r="N546" s="183"/>
      <c r="O546" s="183"/>
      <c r="P546" s="183"/>
    </row>
    <row r="547" spans="3:16">
      <c r="C547" s="183"/>
      <c r="D547" s="183"/>
      <c r="E547" s="183"/>
      <c r="F547" s="183"/>
      <c r="G547" s="183"/>
      <c r="H547" s="183"/>
      <c r="I547" s="183"/>
      <c r="J547" s="183"/>
      <c r="K547" s="183"/>
      <c r="L547" s="183"/>
      <c r="M547" s="183"/>
      <c r="N547" s="183"/>
      <c r="O547" s="183"/>
      <c r="P547" s="183"/>
    </row>
    <row r="548" spans="3:16">
      <c r="C548" s="183"/>
      <c r="D548" s="183"/>
      <c r="E548" s="183"/>
      <c r="F548" s="183"/>
      <c r="G548" s="183"/>
      <c r="H548" s="183"/>
      <c r="I548" s="183"/>
      <c r="J548" s="183"/>
      <c r="K548" s="183"/>
      <c r="L548" s="183"/>
      <c r="M548" s="183"/>
      <c r="N548" s="183"/>
      <c r="O548" s="183"/>
      <c r="P548" s="183"/>
    </row>
    <row r="549" spans="3:16">
      <c r="C549" s="183"/>
      <c r="D549" s="183"/>
      <c r="E549" s="183"/>
      <c r="F549" s="183"/>
      <c r="G549" s="183"/>
      <c r="H549" s="183"/>
      <c r="I549" s="183"/>
      <c r="J549" s="183"/>
      <c r="K549" s="183"/>
      <c r="L549" s="183"/>
      <c r="M549" s="183"/>
      <c r="N549" s="183"/>
      <c r="O549" s="183"/>
      <c r="P549" s="183"/>
    </row>
    <row r="550" spans="3:16">
      <c r="C550" s="183"/>
      <c r="D550" s="183"/>
      <c r="E550" s="183"/>
      <c r="F550" s="183"/>
      <c r="G550" s="183"/>
      <c r="H550" s="183"/>
      <c r="I550" s="183"/>
      <c r="J550" s="183"/>
      <c r="K550" s="183"/>
      <c r="L550" s="183"/>
      <c r="M550" s="183"/>
      <c r="N550" s="183"/>
      <c r="O550" s="183"/>
      <c r="P550" s="183"/>
    </row>
    <row r="551" spans="3:16">
      <c r="C551" s="183"/>
      <c r="D551" s="183"/>
      <c r="E551" s="183"/>
      <c r="F551" s="183"/>
      <c r="G551" s="183"/>
      <c r="H551" s="183"/>
      <c r="I551" s="183"/>
      <c r="J551" s="183"/>
      <c r="K551" s="183"/>
      <c r="L551" s="183"/>
      <c r="M551" s="183"/>
      <c r="N551" s="183"/>
      <c r="O551" s="183"/>
      <c r="P551" s="183"/>
    </row>
    <row r="552" spans="3:16">
      <c r="C552" s="183"/>
      <c r="D552" s="183"/>
      <c r="E552" s="183"/>
      <c r="F552" s="183"/>
      <c r="G552" s="183"/>
      <c r="H552" s="183"/>
      <c r="I552" s="183"/>
      <c r="J552" s="183"/>
      <c r="K552" s="183"/>
      <c r="L552" s="183"/>
      <c r="M552" s="183"/>
      <c r="N552" s="183"/>
      <c r="O552" s="183"/>
      <c r="P552" s="183"/>
    </row>
    <row r="553" spans="3:16">
      <c r="C553" s="183"/>
      <c r="D553" s="183"/>
      <c r="E553" s="183"/>
      <c r="F553" s="183"/>
      <c r="G553" s="183"/>
      <c r="H553" s="183"/>
      <c r="I553" s="183"/>
      <c r="J553" s="183"/>
      <c r="K553" s="183"/>
      <c r="L553" s="183"/>
      <c r="M553" s="183"/>
      <c r="N553" s="183"/>
      <c r="O553" s="183"/>
      <c r="P553" s="183"/>
    </row>
    <row r="554" spans="3:16">
      <c r="C554" s="183"/>
      <c r="D554" s="183"/>
      <c r="E554" s="183"/>
      <c r="F554" s="183"/>
      <c r="G554" s="183"/>
      <c r="H554" s="183"/>
      <c r="I554" s="183"/>
      <c r="J554" s="183"/>
      <c r="K554" s="183"/>
      <c r="L554" s="183"/>
      <c r="M554" s="183"/>
      <c r="N554" s="183"/>
      <c r="O554" s="183"/>
      <c r="P554" s="183"/>
    </row>
    <row r="555" spans="3:16">
      <c r="C555" s="183"/>
      <c r="D555" s="183"/>
      <c r="E555" s="183"/>
      <c r="F555" s="183"/>
      <c r="G555" s="183"/>
      <c r="H555" s="183"/>
      <c r="I555" s="183"/>
      <c r="J555" s="183"/>
      <c r="K555" s="183"/>
      <c r="L555" s="183"/>
      <c r="M555" s="183"/>
      <c r="N555" s="183"/>
      <c r="O555" s="183"/>
      <c r="P555" s="183"/>
    </row>
    <row r="556" spans="3:16">
      <c r="C556" s="183"/>
      <c r="D556" s="183"/>
      <c r="E556" s="183"/>
      <c r="F556" s="183"/>
      <c r="G556" s="183"/>
      <c r="H556" s="183"/>
      <c r="I556" s="183"/>
      <c r="J556" s="183"/>
      <c r="K556" s="183"/>
      <c r="L556" s="183"/>
      <c r="M556" s="183"/>
      <c r="N556" s="183"/>
      <c r="O556" s="183"/>
      <c r="P556" s="183"/>
    </row>
    <row r="557" spans="3:16">
      <c r="C557" s="183"/>
      <c r="D557" s="183"/>
      <c r="E557" s="183"/>
      <c r="F557" s="183"/>
      <c r="G557" s="183"/>
      <c r="H557" s="183"/>
      <c r="I557" s="183"/>
      <c r="J557" s="183"/>
      <c r="K557" s="183"/>
      <c r="L557" s="183"/>
      <c r="M557" s="183"/>
      <c r="N557" s="183"/>
      <c r="O557" s="183"/>
      <c r="P557" s="183"/>
    </row>
    <row r="558" spans="3:16">
      <c r="C558" s="183"/>
      <c r="D558" s="183"/>
      <c r="E558" s="183"/>
      <c r="F558" s="183"/>
      <c r="G558" s="183"/>
      <c r="H558" s="183"/>
      <c r="I558" s="183"/>
      <c r="J558" s="183"/>
      <c r="K558" s="183"/>
      <c r="L558" s="183"/>
      <c r="M558" s="183"/>
      <c r="N558" s="183"/>
      <c r="O558" s="183"/>
      <c r="P558" s="183"/>
    </row>
    <row r="559" spans="3:16">
      <c r="C559" s="183"/>
      <c r="D559" s="183"/>
      <c r="E559" s="183"/>
      <c r="F559" s="183"/>
      <c r="G559" s="183"/>
      <c r="H559" s="183"/>
      <c r="I559" s="183"/>
      <c r="J559" s="183"/>
      <c r="K559" s="183"/>
      <c r="L559" s="183"/>
      <c r="M559" s="183"/>
      <c r="N559" s="183"/>
      <c r="O559" s="183"/>
      <c r="P559" s="183"/>
    </row>
    <row r="560" spans="3:16">
      <c r="C560" s="183"/>
      <c r="D560" s="183"/>
      <c r="E560" s="183"/>
      <c r="F560" s="183"/>
      <c r="G560" s="183"/>
      <c r="H560" s="183"/>
      <c r="I560" s="183"/>
      <c r="J560" s="183"/>
      <c r="K560" s="183"/>
      <c r="L560" s="183"/>
      <c r="M560" s="183"/>
      <c r="N560" s="183"/>
      <c r="O560" s="183"/>
      <c r="P560" s="183"/>
    </row>
    <row r="561" spans="3:16">
      <c r="C561" s="183"/>
      <c r="D561" s="183"/>
      <c r="E561" s="183"/>
      <c r="F561" s="183"/>
      <c r="G561" s="183"/>
      <c r="H561" s="183"/>
      <c r="I561" s="183"/>
      <c r="J561" s="183"/>
      <c r="K561" s="183"/>
      <c r="L561" s="183"/>
      <c r="M561" s="183"/>
      <c r="N561" s="183"/>
      <c r="O561" s="183"/>
      <c r="P561" s="183"/>
    </row>
    <row r="562" spans="3:16">
      <c r="C562" s="183"/>
      <c r="D562" s="183"/>
      <c r="E562" s="183"/>
      <c r="F562" s="183"/>
      <c r="G562" s="183"/>
      <c r="H562" s="183"/>
      <c r="I562" s="183"/>
      <c r="J562" s="183"/>
      <c r="K562" s="183"/>
      <c r="L562" s="183"/>
      <c r="M562" s="183"/>
      <c r="N562" s="183"/>
      <c r="O562" s="183"/>
      <c r="P562" s="183"/>
    </row>
    <row r="563" spans="3:16">
      <c r="C563" s="183"/>
      <c r="D563" s="183"/>
      <c r="E563" s="183"/>
      <c r="F563" s="183"/>
      <c r="G563" s="183"/>
      <c r="H563" s="183"/>
      <c r="I563" s="183"/>
      <c r="J563" s="183"/>
      <c r="K563" s="183"/>
      <c r="L563" s="183"/>
      <c r="M563" s="183"/>
      <c r="N563" s="183"/>
      <c r="O563" s="183"/>
      <c r="P563" s="183"/>
    </row>
    <row r="564" spans="3:16">
      <c r="C564" s="183"/>
      <c r="D564" s="183"/>
      <c r="E564" s="183"/>
      <c r="F564" s="183"/>
      <c r="G564" s="183"/>
      <c r="H564" s="183"/>
      <c r="I564" s="183"/>
      <c r="J564" s="183"/>
      <c r="K564" s="183"/>
      <c r="L564" s="183"/>
      <c r="M564" s="183"/>
      <c r="N564" s="183"/>
      <c r="O564" s="183"/>
      <c r="P564" s="183"/>
    </row>
    <row r="565" spans="3:16">
      <c r="C565" s="183"/>
      <c r="D565" s="183"/>
      <c r="E565" s="183"/>
      <c r="F565" s="183"/>
      <c r="G565" s="183"/>
      <c r="H565" s="183"/>
      <c r="I565" s="183"/>
      <c r="J565" s="183"/>
      <c r="K565" s="183"/>
      <c r="L565" s="183"/>
      <c r="M565" s="183"/>
      <c r="N565" s="183"/>
      <c r="O565" s="183"/>
      <c r="P565" s="183"/>
    </row>
    <row r="566" spans="3:16">
      <c r="C566" s="183"/>
      <c r="D566" s="183"/>
      <c r="E566" s="183"/>
      <c r="F566" s="183"/>
      <c r="G566" s="183"/>
      <c r="H566" s="183"/>
      <c r="I566" s="183"/>
      <c r="J566" s="183"/>
      <c r="K566" s="183"/>
      <c r="L566" s="183"/>
      <c r="M566" s="183"/>
      <c r="N566" s="183"/>
      <c r="O566" s="183"/>
      <c r="P566" s="183"/>
    </row>
    <row r="567" spans="3:16">
      <c r="C567" s="183"/>
      <c r="D567" s="183"/>
      <c r="E567" s="183"/>
      <c r="F567" s="183"/>
      <c r="G567" s="183"/>
      <c r="H567" s="183"/>
      <c r="I567" s="183"/>
      <c r="J567" s="183"/>
      <c r="K567" s="183"/>
      <c r="L567" s="183"/>
      <c r="M567" s="183"/>
      <c r="N567" s="183"/>
      <c r="O567" s="183"/>
      <c r="P567" s="183"/>
    </row>
    <row r="568" spans="3:16">
      <c r="C568" s="183"/>
      <c r="D568" s="183"/>
      <c r="E568" s="183"/>
      <c r="F568" s="183"/>
      <c r="G568" s="183"/>
      <c r="H568" s="183"/>
      <c r="I568" s="183"/>
      <c r="J568" s="183"/>
      <c r="K568" s="183"/>
      <c r="L568" s="183"/>
      <c r="M568" s="183"/>
      <c r="N568" s="183"/>
      <c r="O568" s="183"/>
      <c r="P568" s="183"/>
    </row>
    <row r="569" spans="3:16">
      <c r="C569" s="183"/>
      <c r="D569" s="183"/>
      <c r="E569" s="183"/>
      <c r="F569" s="183"/>
      <c r="G569" s="183"/>
      <c r="H569" s="183"/>
      <c r="I569" s="183"/>
      <c r="J569" s="183"/>
      <c r="K569" s="183"/>
      <c r="L569" s="183"/>
      <c r="M569" s="183"/>
      <c r="N569" s="183"/>
      <c r="O569" s="183"/>
      <c r="P569" s="183"/>
    </row>
    <row r="570" spans="3:16">
      <c r="C570" s="183"/>
      <c r="D570" s="183"/>
      <c r="E570" s="183"/>
      <c r="F570" s="183"/>
      <c r="G570" s="183"/>
      <c r="H570" s="183"/>
      <c r="I570" s="183"/>
      <c r="J570" s="183"/>
      <c r="K570" s="183"/>
      <c r="L570" s="183"/>
      <c r="M570" s="183"/>
      <c r="N570" s="183"/>
      <c r="O570" s="183"/>
      <c r="P570" s="183"/>
    </row>
    <row r="571" spans="3:16">
      <c r="C571" s="183"/>
      <c r="D571" s="183"/>
      <c r="E571" s="183"/>
      <c r="F571" s="183"/>
      <c r="G571" s="183"/>
      <c r="H571" s="183"/>
      <c r="I571" s="183"/>
      <c r="J571" s="183"/>
      <c r="K571" s="183"/>
      <c r="L571" s="183"/>
      <c r="M571" s="183"/>
      <c r="N571" s="183"/>
      <c r="O571" s="183"/>
      <c r="P571" s="183"/>
    </row>
    <row r="572" spans="3:16">
      <c r="C572" s="183"/>
      <c r="D572" s="183"/>
      <c r="E572" s="183"/>
      <c r="F572" s="183"/>
      <c r="G572" s="183"/>
      <c r="H572" s="183"/>
      <c r="I572" s="183"/>
      <c r="J572" s="183"/>
      <c r="K572" s="183"/>
      <c r="L572" s="183"/>
      <c r="M572" s="183"/>
      <c r="N572" s="183"/>
      <c r="O572" s="183"/>
      <c r="P572" s="183"/>
    </row>
    <row r="573" spans="3:16">
      <c r="C573" s="183"/>
      <c r="D573" s="183"/>
      <c r="E573" s="183"/>
      <c r="F573" s="183"/>
      <c r="G573" s="183"/>
      <c r="H573" s="183"/>
      <c r="I573" s="183"/>
      <c r="J573" s="183"/>
      <c r="K573" s="183"/>
      <c r="L573" s="183"/>
      <c r="M573" s="183"/>
      <c r="N573" s="183"/>
      <c r="O573" s="183"/>
      <c r="P573" s="183"/>
    </row>
    <row r="574" spans="3:16">
      <c r="C574" s="183"/>
      <c r="D574" s="183"/>
      <c r="E574" s="183"/>
      <c r="F574" s="183"/>
      <c r="G574" s="183"/>
      <c r="H574" s="183"/>
      <c r="I574" s="183"/>
      <c r="J574" s="183"/>
      <c r="K574" s="183"/>
      <c r="L574" s="183"/>
      <c r="M574" s="183"/>
      <c r="N574" s="183"/>
      <c r="O574" s="183"/>
      <c r="P574" s="183"/>
    </row>
    <row r="575" spans="3:16">
      <c r="C575" s="183"/>
      <c r="D575" s="183"/>
      <c r="E575" s="183"/>
      <c r="F575" s="183"/>
      <c r="G575" s="183"/>
      <c r="H575" s="183"/>
      <c r="I575" s="183"/>
      <c r="J575" s="183"/>
      <c r="K575" s="183"/>
      <c r="L575" s="183"/>
      <c r="M575" s="183"/>
      <c r="N575" s="183"/>
      <c r="O575" s="183"/>
      <c r="P575" s="183"/>
    </row>
    <row r="576" spans="3:16">
      <c r="C576" s="183"/>
      <c r="D576" s="183"/>
      <c r="E576" s="183"/>
      <c r="F576" s="183"/>
      <c r="G576" s="183"/>
      <c r="H576" s="183"/>
      <c r="I576" s="183"/>
      <c r="J576" s="183"/>
      <c r="K576" s="183"/>
      <c r="L576" s="183"/>
      <c r="M576" s="183"/>
      <c r="N576" s="183"/>
      <c r="O576" s="183"/>
      <c r="P576" s="183"/>
    </row>
    <row r="577" spans="3:16">
      <c r="C577" s="183"/>
      <c r="D577" s="183"/>
      <c r="E577" s="183"/>
      <c r="F577" s="183"/>
      <c r="G577" s="183"/>
      <c r="H577" s="183"/>
      <c r="I577" s="183"/>
      <c r="J577" s="183"/>
      <c r="K577" s="183"/>
      <c r="L577" s="183"/>
      <c r="M577" s="183"/>
      <c r="N577" s="183"/>
      <c r="O577" s="183"/>
      <c r="P577" s="183"/>
    </row>
    <row r="578" spans="3:16">
      <c r="C578" s="183"/>
      <c r="D578" s="183"/>
      <c r="E578" s="183"/>
      <c r="F578" s="183"/>
      <c r="G578" s="183"/>
      <c r="H578" s="183"/>
      <c r="I578" s="183"/>
      <c r="J578" s="183"/>
      <c r="K578" s="183"/>
      <c r="L578" s="183"/>
      <c r="M578" s="183"/>
      <c r="N578" s="183"/>
      <c r="O578" s="183"/>
      <c r="P578" s="183"/>
    </row>
    <row r="579" spans="3:16">
      <c r="C579" s="183"/>
      <c r="D579" s="183"/>
      <c r="E579" s="183"/>
      <c r="F579" s="183"/>
      <c r="G579" s="183"/>
      <c r="H579" s="183"/>
      <c r="I579" s="183"/>
      <c r="J579" s="183"/>
      <c r="K579" s="183"/>
      <c r="L579" s="183"/>
      <c r="M579" s="183"/>
      <c r="N579" s="183"/>
      <c r="O579" s="183"/>
      <c r="P579" s="183"/>
    </row>
    <row r="580" spans="3:16">
      <c r="C580" s="183"/>
      <c r="D580" s="183"/>
      <c r="E580" s="183"/>
      <c r="F580" s="183"/>
      <c r="G580" s="183"/>
      <c r="H580" s="183"/>
      <c r="I580" s="183"/>
      <c r="J580" s="183"/>
      <c r="K580" s="183"/>
      <c r="L580" s="183"/>
      <c r="M580" s="183"/>
      <c r="N580" s="183"/>
      <c r="O580" s="183"/>
      <c r="P580" s="183"/>
    </row>
    <row r="581" spans="3:16">
      <c r="C581" s="183"/>
      <c r="D581" s="183"/>
      <c r="E581" s="183"/>
      <c r="F581" s="183"/>
      <c r="G581" s="183"/>
      <c r="H581" s="183"/>
      <c r="I581" s="183"/>
      <c r="J581" s="183"/>
      <c r="K581" s="183"/>
      <c r="L581" s="183"/>
      <c r="M581" s="183"/>
      <c r="N581" s="183"/>
      <c r="O581" s="183"/>
      <c r="P581" s="183"/>
    </row>
    <row r="582" spans="3:16">
      <c r="C582" s="183"/>
      <c r="D582" s="183"/>
      <c r="E582" s="183"/>
      <c r="F582" s="183"/>
      <c r="G582" s="183"/>
      <c r="H582" s="183"/>
      <c r="I582" s="183"/>
      <c r="J582" s="183"/>
      <c r="K582" s="183"/>
      <c r="L582" s="183"/>
      <c r="M582" s="183"/>
      <c r="N582" s="183"/>
      <c r="O582" s="183"/>
      <c r="P582" s="183"/>
    </row>
    <row r="583" spans="3:16">
      <c r="C583" s="183"/>
      <c r="D583" s="183"/>
      <c r="E583" s="183"/>
      <c r="F583" s="183"/>
      <c r="G583" s="183"/>
      <c r="H583" s="183"/>
      <c r="I583" s="183"/>
      <c r="J583" s="183"/>
      <c r="K583" s="183"/>
      <c r="L583" s="183"/>
      <c r="M583" s="183"/>
      <c r="N583" s="183"/>
      <c r="O583" s="183"/>
      <c r="P583" s="183"/>
    </row>
    <row r="584" spans="3:16">
      <c r="C584" s="183"/>
      <c r="D584" s="183"/>
      <c r="E584" s="183"/>
      <c r="F584" s="183"/>
      <c r="G584" s="183"/>
      <c r="H584" s="183"/>
      <c r="I584" s="183"/>
      <c r="J584" s="183"/>
      <c r="K584" s="183"/>
      <c r="L584" s="183"/>
      <c r="M584" s="183"/>
      <c r="N584" s="183"/>
      <c r="O584" s="183"/>
      <c r="P584" s="183"/>
    </row>
    <row r="585" spans="3:16">
      <c r="C585" s="183"/>
      <c r="D585" s="183"/>
      <c r="E585" s="183"/>
      <c r="F585" s="183"/>
      <c r="G585" s="183"/>
      <c r="H585" s="183"/>
      <c r="I585" s="183"/>
      <c r="J585" s="183"/>
      <c r="K585" s="183"/>
      <c r="L585" s="183"/>
      <c r="M585" s="183"/>
      <c r="N585" s="183"/>
      <c r="O585" s="183"/>
      <c r="P585" s="183"/>
    </row>
    <row r="586" spans="3:16">
      <c r="C586" s="183"/>
      <c r="D586" s="183"/>
      <c r="E586" s="183"/>
      <c r="F586" s="183"/>
      <c r="G586" s="183"/>
      <c r="H586" s="183"/>
      <c r="I586" s="183"/>
      <c r="J586" s="183"/>
      <c r="K586" s="183"/>
      <c r="L586" s="183"/>
      <c r="M586" s="183"/>
      <c r="N586" s="183"/>
      <c r="O586" s="183"/>
      <c r="P586" s="183"/>
    </row>
    <row r="587" spans="3:16">
      <c r="C587" s="183"/>
      <c r="D587" s="183"/>
      <c r="E587" s="183"/>
      <c r="F587" s="183"/>
      <c r="G587" s="183"/>
      <c r="H587" s="183"/>
      <c r="I587" s="183"/>
      <c r="J587" s="183"/>
      <c r="K587" s="183"/>
      <c r="L587" s="183"/>
      <c r="M587" s="183"/>
      <c r="N587" s="183"/>
      <c r="O587" s="183"/>
      <c r="P587" s="183"/>
    </row>
    <row r="588" spans="3:16">
      <c r="C588" s="183"/>
      <c r="D588" s="183"/>
      <c r="E588" s="183"/>
      <c r="F588" s="183"/>
      <c r="G588" s="183"/>
      <c r="H588" s="183"/>
      <c r="I588" s="183"/>
      <c r="J588" s="183"/>
      <c r="K588" s="183"/>
      <c r="L588" s="183"/>
      <c r="M588" s="183"/>
      <c r="N588" s="183"/>
      <c r="O588" s="183"/>
      <c r="P588" s="183"/>
    </row>
    <row r="589" spans="3:16">
      <c r="C589" s="183"/>
      <c r="D589" s="183"/>
      <c r="E589" s="183"/>
      <c r="F589" s="183"/>
      <c r="G589" s="183"/>
      <c r="H589" s="183"/>
      <c r="I589" s="183"/>
      <c r="J589" s="183"/>
      <c r="K589" s="183"/>
      <c r="L589" s="183"/>
      <c r="M589" s="183"/>
      <c r="N589" s="183"/>
      <c r="O589" s="183"/>
      <c r="P589" s="183"/>
    </row>
    <row r="590" spans="3:16">
      <c r="C590" s="183"/>
      <c r="D590" s="183"/>
      <c r="E590" s="183"/>
      <c r="F590" s="183"/>
      <c r="G590" s="183"/>
      <c r="H590" s="183"/>
      <c r="I590" s="183"/>
      <c r="J590" s="183"/>
      <c r="K590" s="183"/>
      <c r="L590" s="183"/>
      <c r="M590" s="183"/>
      <c r="N590" s="183"/>
      <c r="O590" s="183"/>
      <c r="P590" s="183"/>
    </row>
    <row r="591" spans="3:16">
      <c r="C591" s="183"/>
      <c r="D591" s="183"/>
      <c r="E591" s="183"/>
      <c r="F591" s="183"/>
      <c r="G591" s="183"/>
      <c r="H591" s="183"/>
      <c r="I591" s="183"/>
      <c r="J591" s="183"/>
      <c r="K591" s="183"/>
      <c r="L591" s="183"/>
      <c r="M591" s="183"/>
      <c r="N591" s="183"/>
      <c r="O591" s="183"/>
      <c r="P591" s="183"/>
    </row>
    <row r="592" spans="3:16">
      <c r="C592" s="183"/>
      <c r="D592" s="183"/>
      <c r="E592" s="183"/>
      <c r="F592" s="183"/>
      <c r="G592" s="183"/>
      <c r="H592" s="183"/>
      <c r="I592" s="183"/>
      <c r="J592" s="183"/>
      <c r="K592" s="183"/>
      <c r="L592" s="183"/>
      <c r="M592" s="183"/>
      <c r="N592" s="183"/>
      <c r="O592" s="183"/>
      <c r="P592" s="183"/>
    </row>
    <row r="593" spans="3:16">
      <c r="C593" s="183"/>
      <c r="D593" s="183"/>
      <c r="E593" s="183"/>
      <c r="F593" s="183"/>
      <c r="G593" s="183"/>
      <c r="H593" s="183"/>
      <c r="I593" s="183"/>
      <c r="J593" s="183"/>
      <c r="K593" s="183"/>
      <c r="L593" s="183"/>
      <c r="M593" s="183"/>
      <c r="N593" s="183"/>
      <c r="O593" s="183"/>
      <c r="P593" s="183"/>
    </row>
    <row r="594" spans="3:16">
      <c r="C594" s="183"/>
      <c r="D594" s="183"/>
      <c r="E594" s="183"/>
      <c r="F594" s="183"/>
      <c r="G594" s="183"/>
      <c r="H594" s="183"/>
      <c r="I594" s="183"/>
      <c r="J594" s="183"/>
      <c r="K594" s="183"/>
      <c r="L594" s="183"/>
      <c r="M594" s="183"/>
      <c r="N594" s="183"/>
      <c r="O594" s="183"/>
      <c r="P594" s="183"/>
    </row>
    <row r="595" spans="3:16">
      <c r="C595" s="183"/>
      <c r="D595" s="183"/>
      <c r="E595" s="183"/>
      <c r="F595" s="183"/>
      <c r="G595" s="183"/>
      <c r="H595" s="183"/>
      <c r="I595" s="183"/>
      <c r="J595" s="183"/>
      <c r="K595" s="183"/>
      <c r="L595" s="183"/>
      <c r="M595" s="183"/>
      <c r="N595" s="183"/>
      <c r="O595" s="183"/>
      <c r="P595" s="183"/>
    </row>
    <row r="596" spans="3:16">
      <c r="C596" s="183"/>
      <c r="D596" s="183"/>
      <c r="E596" s="183"/>
      <c r="F596" s="183"/>
      <c r="G596" s="183"/>
      <c r="H596" s="183"/>
      <c r="I596" s="183"/>
      <c r="J596" s="183"/>
      <c r="K596" s="183"/>
      <c r="L596" s="183"/>
      <c r="M596" s="183"/>
      <c r="N596" s="183"/>
      <c r="O596" s="183"/>
      <c r="P596" s="183"/>
    </row>
    <row r="597" spans="3:16">
      <c r="C597" s="183"/>
      <c r="D597" s="183"/>
      <c r="E597" s="183"/>
      <c r="F597" s="183"/>
      <c r="G597" s="183"/>
      <c r="H597" s="183"/>
      <c r="I597" s="183"/>
      <c r="J597" s="183"/>
      <c r="K597" s="183"/>
      <c r="L597" s="183"/>
      <c r="M597" s="183"/>
      <c r="N597" s="183"/>
      <c r="O597" s="183"/>
      <c r="P597" s="183"/>
    </row>
    <row r="598" spans="3:16">
      <c r="C598" s="183"/>
      <c r="D598" s="183"/>
      <c r="E598" s="183"/>
      <c r="F598" s="183"/>
      <c r="G598" s="183"/>
      <c r="H598" s="183"/>
      <c r="I598" s="183"/>
      <c r="J598" s="183"/>
      <c r="K598" s="183"/>
      <c r="L598" s="183"/>
      <c r="M598" s="183"/>
      <c r="N598" s="183"/>
      <c r="O598" s="183"/>
      <c r="P598" s="183"/>
    </row>
    <row r="599" spans="3:16">
      <c r="C599" s="183"/>
      <c r="D599" s="183"/>
      <c r="E599" s="183"/>
      <c r="F599" s="183"/>
      <c r="G599" s="183"/>
      <c r="H599" s="183"/>
      <c r="I599" s="183"/>
      <c r="J599" s="183"/>
      <c r="K599" s="183"/>
      <c r="L599" s="183"/>
      <c r="M599" s="183"/>
      <c r="N599" s="183"/>
      <c r="O599" s="183"/>
      <c r="P599" s="183"/>
    </row>
    <row r="600" spans="3:16">
      <c r="C600" s="183"/>
      <c r="D600" s="183"/>
      <c r="E600" s="183"/>
      <c r="F600" s="183"/>
      <c r="G600" s="183"/>
      <c r="H600" s="183"/>
      <c r="I600" s="183"/>
      <c r="J600" s="183"/>
      <c r="K600" s="183"/>
      <c r="L600" s="183"/>
      <c r="M600" s="183"/>
      <c r="N600" s="183"/>
      <c r="O600" s="183"/>
      <c r="P600" s="183"/>
    </row>
    <row r="601" spans="3:16">
      <c r="C601" s="183"/>
      <c r="D601" s="183"/>
      <c r="E601" s="183"/>
      <c r="F601" s="183"/>
      <c r="G601" s="183"/>
      <c r="H601" s="183"/>
      <c r="I601" s="183"/>
      <c r="J601" s="183"/>
      <c r="K601" s="183"/>
      <c r="L601" s="183"/>
      <c r="M601" s="183"/>
      <c r="N601" s="183"/>
      <c r="O601" s="183"/>
      <c r="P601" s="183"/>
    </row>
    <row r="602" spans="3:16">
      <c r="C602" s="183"/>
      <c r="D602" s="183"/>
      <c r="E602" s="183"/>
      <c r="F602" s="183"/>
      <c r="G602" s="183"/>
      <c r="H602" s="183"/>
      <c r="I602" s="183"/>
      <c r="J602" s="183"/>
      <c r="K602" s="183"/>
      <c r="L602" s="183"/>
      <c r="M602" s="183"/>
      <c r="N602" s="183"/>
      <c r="O602" s="183"/>
      <c r="P602" s="183"/>
    </row>
    <row r="603" spans="3:16">
      <c r="C603" s="183"/>
      <c r="D603" s="183"/>
      <c r="E603" s="183"/>
      <c r="F603" s="183"/>
      <c r="G603" s="183"/>
      <c r="H603" s="183"/>
      <c r="I603" s="183"/>
      <c r="J603" s="183"/>
      <c r="K603" s="183"/>
      <c r="L603" s="183"/>
      <c r="M603" s="183"/>
      <c r="N603" s="183"/>
      <c r="O603" s="183"/>
      <c r="P603" s="183"/>
    </row>
    <row r="604" spans="3:16">
      <c r="C604" s="183"/>
      <c r="D604" s="183"/>
      <c r="E604" s="183"/>
      <c r="F604" s="183"/>
      <c r="G604" s="183"/>
      <c r="H604" s="183"/>
      <c r="I604" s="183"/>
      <c r="J604" s="183"/>
      <c r="K604" s="183"/>
      <c r="L604" s="183"/>
      <c r="M604" s="183"/>
      <c r="N604" s="183"/>
      <c r="O604" s="183"/>
      <c r="P604" s="183"/>
    </row>
    <row r="605" spans="3:16">
      <c r="C605" s="183"/>
      <c r="D605" s="183"/>
      <c r="E605" s="183"/>
      <c r="F605" s="183"/>
      <c r="G605" s="183"/>
      <c r="H605" s="183"/>
      <c r="I605" s="183"/>
      <c r="J605" s="183"/>
      <c r="K605" s="183"/>
      <c r="L605" s="183"/>
      <c r="M605" s="183"/>
      <c r="N605" s="183"/>
      <c r="O605" s="183"/>
      <c r="P605" s="183"/>
    </row>
    <row r="606" spans="3:16">
      <c r="C606" s="183"/>
      <c r="D606" s="183"/>
      <c r="E606" s="183"/>
      <c r="F606" s="183"/>
      <c r="G606" s="183"/>
      <c r="H606" s="183"/>
      <c r="I606" s="183"/>
      <c r="J606" s="183"/>
      <c r="K606" s="183"/>
      <c r="L606" s="183"/>
      <c r="M606" s="183"/>
      <c r="N606" s="183"/>
      <c r="O606" s="183"/>
      <c r="P606" s="183"/>
    </row>
    <row r="607" spans="3:16">
      <c r="C607" s="183"/>
      <c r="D607" s="183"/>
      <c r="E607" s="183"/>
      <c r="F607" s="183"/>
      <c r="G607" s="183"/>
      <c r="H607" s="183"/>
      <c r="I607" s="183"/>
      <c r="J607" s="183"/>
      <c r="K607" s="183"/>
      <c r="L607" s="183"/>
      <c r="M607" s="183"/>
      <c r="N607" s="183"/>
      <c r="O607" s="183"/>
      <c r="P607" s="183"/>
    </row>
    <row r="608" spans="3:16">
      <c r="C608" s="183"/>
      <c r="D608" s="183"/>
      <c r="E608" s="183"/>
      <c r="F608" s="183"/>
      <c r="G608" s="183"/>
      <c r="H608" s="183"/>
      <c r="I608" s="183"/>
      <c r="J608" s="183"/>
      <c r="K608" s="183"/>
      <c r="L608" s="183"/>
      <c r="M608" s="183"/>
      <c r="N608" s="183"/>
      <c r="O608" s="183"/>
      <c r="P608" s="183"/>
    </row>
    <row r="609" spans="3:16">
      <c r="C609" s="183"/>
      <c r="D609" s="183"/>
      <c r="E609" s="183"/>
      <c r="F609" s="183"/>
      <c r="G609" s="183"/>
      <c r="H609" s="183"/>
      <c r="I609" s="183"/>
      <c r="J609" s="183"/>
      <c r="K609" s="183"/>
      <c r="L609" s="183"/>
      <c r="M609" s="183"/>
      <c r="N609" s="183"/>
      <c r="O609" s="183"/>
      <c r="P609" s="183"/>
    </row>
    <row r="610" spans="3:16">
      <c r="C610" s="183"/>
      <c r="D610" s="183"/>
      <c r="E610" s="183"/>
      <c r="F610" s="183"/>
      <c r="G610" s="183"/>
      <c r="H610" s="183"/>
      <c r="I610" s="183"/>
      <c r="J610" s="183"/>
      <c r="K610" s="183"/>
      <c r="L610" s="183"/>
      <c r="M610" s="183"/>
      <c r="N610" s="183"/>
      <c r="O610" s="183"/>
      <c r="P610" s="183"/>
    </row>
    <row r="611" spans="3:16">
      <c r="C611" s="183"/>
      <c r="D611" s="183"/>
      <c r="E611" s="183"/>
      <c r="F611" s="183"/>
      <c r="G611" s="183"/>
      <c r="H611" s="183"/>
      <c r="I611" s="183"/>
      <c r="J611" s="183"/>
      <c r="K611" s="183"/>
      <c r="L611" s="183"/>
      <c r="M611" s="183"/>
      <c r="N611" s="183"/>
      <c r="O611" s="183"/>
      <c r="P611" s="183"/>
    </row>
    <row r="612" spans="3:16">
      <c r="C612" s="183"/>
      <c r="D612" s="183"/>
      <c r="E612" s="183"/>
      <c r="F612" s="183"/>
      <c r="G612" s="183"/>
      <c r="H612" s="183"/>
      <c r="I612" s="183"/>
      <c r="J612" s="183"/>
      <c r="K612" s="183"/>
      <c r="L612" s="183"/>
      <c r="M612" s="183"/>
      <c r="N612" s="183"/>
      <c r="O612" s="183"/>
      <c r="P612" s="183"/>
    </row>
    <row r="613" spans="3:16">
      <c r="C613" s="183"/>
      <c r="D613" s="183"/>
      <c r="E613" s="183"/>
      <c r="F613" s="183"/>
      <c r="G613" s="183"/>
      <c r="H613" s="183"/>
      <c r="I613" s="183"/>
      <c r="J613" s="183"/>
      <c r="K613" s="183"/>
      <c r="L613" s="183"/>
      <c r="M613" s="183"/>
      <c r="N613" s="183"/>
      <c r="O613" s="183"/>
      <c r="P613" s="183"/>
    </row>
    <row r="614" spans="3:16">
      <c r="C614" s="183"/>
      <c r="D614" s="183"/>
      <c r="E614" s="183"/>
      <c r="F614" s="183"/>
      <c r="G614" s="183"/>
      <c r="H614" s="183"/>
      <c r="I614" s="183"/>
      <c r="J614" s="183"/>
      <c r="K614" s="183"/>
      <c r="L614" s="183"/>
      <c r="M614" s="183"/>
      <c r="N614" s="183"/>
      <c r="O614" s="183"/>
      <c r="P614" s="183"/>
    </row>
    <row r="615" spans="3:16">
      <c r="C615" s="183"/>
      <c r="D615" s="183"/>
      <c r="E615" s="183"/>
      <c r="F615" s="183"/>
      <c r="G615" s="183"/>
      <c r="H615" s="183"/>
      <c r="I615" s="183"/>
      <c r="J615" s="183"/>
      <c r="K615" s="183"/>
      <c r="L615" s="183"/>
      <c r="M615" s="183"/>
      <c r="N615" s="183"/>
      <c r="O615" s="183"/>
      <c r="P615" s="183"/>
    </row>
    <row r="616" spans="3:16">
      <c r="C616" s="183"/>
      <c r="D616" s="183"/>
      <c r="E616" s="183"/>
      <c r="F616" s="183"/>
      <c r="G616" s="183"/>
      <c r="H616" s="183"/>
      <c r="I616" s="183"/>
      <c r="J616" s="183"/>
      <c r="K616" s="183"/>
      <c r="L616" s="183"/>
      <c r="M616" s="183"/>
      <c r="N616" s="183"/>
      <c r="O616" s="183"/>
      <c r="P616" s="183"/>
    </row>
    <row r="617" spans="3:16">
      <c r="C617" s="183"/>
      <c r="D617" s="183"/>
      <c r="E617" s="183"/>
      <c r="F617" s="183"/>
      <c r="G617" s="183"/>
      <c r="H617" s="183"/>
      <c r="I617" s="183"/>
      <c r="J617" s="183"/>
      <c r="K617" s="183"/>
      <c r="L617" s="183"/>
      <c r="M617" s="183"/>
      <c r="N617" s="183"/>
      <c r="O617" s="183"/>
      <c r="P617" s="183"/>
    </row>
    <row r="618" spans="3:16">
      <c r="C618" s="183"/>
      <c r="D618" s="183"/>
      <c r="E618" s="183"/>
      <c r="F618" s="183"/>
      <c r="G618" s="183"/>
      <c r="H618" s="183"/>
      <c r="I618" s="183"/>
      <c r="J618" s="183"/>
      <c r="K618" s="183"/>
      <c r="L618" s="183"/>
      <c r="M618" s="183"/>
      <c r="N618" s="183"/>
      <c r="O618" s="183"/>
      <c r="P618" s="183"/>
    </row>
    <row r="619" spans="3:16">
      <c r="C619" s="183"/>
      <c r="D619" s="183"/>
      <c r="E619" s="183"/>
      <c r="F619" s="183"/>
      <c r="G619" s="183"/>
      <c r="H619" s="183"/>
      <c r="I619" s="183"/>
      <c r="J619" s="183"/>
      <c r="K619" s="183"/>
      <c r="L619" s="183"/>
      <c r="M619" s="183"/>
      <c r="N619" s="183"/>
      <c r="O619" s="183"/>
      <c r="P619" s="183"/>
    </row>
    <row r="620" spans="3:16">
      <c r="C620" s="183"/>
      <c r="D620" s="183"/>
      <c r="E620" s="183"/>
      <c r="F620" s="183"/>
      <c r="G620" s="183"/>
      <c r="H620" s="183"/>
      <c r="I620" s="183"/>
      <c r="J620" s="183"/>
      <c r="K620" s="183"/>
      <c r="L620" s="183"/>
      <c r="M620" s="183"/>
      <c r="N620" s="183"/>
      <c r="O620" s="183"/>
      <c r="P620" s="183"/>
    </row>
    <row r="621" spans="3:16">
      <c r="C621" s="183"/>
      <c r="D621" s="183"/>
      <c r="E621" s="183"/>
      <c r="F621" s="183"/>
      <c r="G621" s="183"/>
      <c r="H621" s="183"/>
      <c r="I621" s="183"/>
      <c r="J621" s="183"/>
      <c r="K621" s="183"/>
      <c r="L621" s="183"/>
      <c r="M621" s="183"/>
      <c r="N621" s="183"/>
      <c r="O621" s="183"/>
      <c r="P621" s="183"/>
    </row>
    <row r="622" spans="3:16">
      <c r="C622" s="183"/>
      <c r="D622" s="183"/>
      <c r="E622" s="183"/>
      <c r="F622" s="183"/>
      <c r="G622" s="183"/>
      <c r="H622" s="183"/>
      <c r="I622" s="183"/>
      <c r="J622" s="183"/>
      <c r="K622" s="183"/>
      <c r="L622" s="183"/>
      <c r="M622" s="183"/>
      <c r="N622" s="183"/>
      <c r="O622" s="183"/>
      <c r="P622" s="183"/>
    </row>
    <row r="623" spans="3:16">
      <c r="C623" s="183"/>
      <c r="D623" s="183"/>
      <c r="E623" s="183"/>
      <c r="F623" s="183"/>
      <c r="G623" s="183"/>
      <c r="H623" s="183"/>
      <c r="I623" s="183"/>
      <c r="J623" s="183"/>
      <c r="K623" s="183"/>
      <c r="L623" s="183"/>
      <c r="M623" s="183"/>
      <c r="N623" s="183"/>
      <c r="O623" s="183"/>
      <c r="P623" s="183"/>
    </row>
    <row r="624" spans="3:16">
      <c r="C624" s="183"/>
      <c r="D624" s="183"/>
      <c r="E624" s="183"/>
      <c r="F624" s="183"/>
      <c r="G624" s="183"/>
      <c r="H624" s="183"/>
      <c r="I624" s="183"/>
      <c r="J624" s="183"/>
      <c r="K624" s="183"/>
      <c r="L624" s="183"/>
      <c r="M624" s="183"/>
      <c r="N624" s="183"/>
      <c r="O624" s="183"/>
      <c r="P624" s="183"/>
    </row>
    <row r="625" spans="3:16">
      <c r="C625" s="183"/>
      <c r="D625" s="183"/>
      <c r="E625" s="183"/>
      <c r="F625" s="183"/>
      <c r="G625" s="183"/>
      <c r="H625" s="183"/>
      <c r="I625" s="183"/>
      <c r="J625" s="183"/>
      <c r="K625" s="183"/>
      <c r="L625" s="183"/>
      <c r="M625" s="183"/>
      <c r="N625" s="183"/>
      <c r="O625" s="183"/>
      <c r="P625" s="183"/>
    </row>
    <row r="626" spans="3:16">
      <c r="C626" s="183"/>
      <c r="D626" s="183"/>
      <c r="E626" s="183"/>
      <c r="F626" s="183"/>
      <c r="G626" s="183"/>
      <c r="H626" s="183"/>
      <c r="I626" s="183"/>
      <c r="J626" s="183"/>
      <c r="K626" s="183"/>
      <c r="L626" s="183"/>
      <c r="M626" s="183"/>
      <c r="N626" s="183"/>
      <c r="O626" s="183"/>
      <c r="P626" s="183"/>
    </row>
    <row r="627" spans="3:16">
      <c r="C627" s="183"/>
      <c r="D627" s="183"/>
      <c r="E627" s="183"/>
      <c r="F627" s="183"/>
      <c r="G627" s="183"/>
      <c r="H627" s="183"/>
      <c r="I627" s="183"/>
      <c r="J627" s="183"/>
      <c r="K627" s="183"/>
      <c r="L627" s="183"/>
      <c r="M627" s="183"/>
      <c r="N627" s="183"/>
      <c r="O627" s="183"/>
      <c r="P627" s="183"/>
    </row>
    <row r="628" spans="3:16">
      <c r="C628" s="183"/>
      <c r="D628" s="183"/>
      <c r="E628" s="183"/>
      <c r="F628" s="183"/>
      <c r="G628" s="183"/>
      <c r="H628" s="183"/>
      <c r="I628" s="183"/>
      <c r="J628" s="183"/>
      <c r="K628" s="183"/>
      <c r="L628" s="183"/>
      <c r="M628" s="183"/>
      <c r="N628" s="183"/>
      <c r="O628" s="183"/>
      <c r="P628" s="183"/>
    </row>
    <row r="629" spans="3:16">
      <c r="C629" s="183"/>
      <c r="D629" s="183"/>
      <c r="E629" s="183"/>
      <c r="F629" s="183"/>
      <c r="G629" s="183"/>
      <c r="H629" s="183"/>
      <c r="I629" s="183"/>
      <c r="J629" s="183"/>
      <c r="K629" s="183"/>
      <c r="L629" s="183"/>
      <c r="M629" s="183"/>
      <c r="N629" s="183"/>
      <c r="O629" s="183"/>
      <c r="P629" s="183"/>
    </row>
    <row r="630" spans="3:16">
      <c r="C630" s="183"/>
      <c r="D630" s="183"/>
      <c r="E630" s="183"/>
      <c r="F630" s="183"/>
      <c r="G630" s="183"/>
      <c r="H630" s="183"/>
      <c r="I630" s="183"/>
      <c r="J630" s="183"/>
      <c r="K630" s="183"/>
      <c r="L630" s="183"/>
      <c r="M630" s="183"/>
      <c r="N630" s="183"/>
      <c r="O630" s="183"/>
      <c r="P630" s="183"/>
    </row>
    <row r="631" spans="3:16">
      <c r="C631" s="183"/>
      <c r="D631" s="183"/>
      <c r="E631" s="183"/>
      <c r="F631" s="183"/>
      <c r="G631" s="183"/>
      <c r="H631" s="183"/>
      <c r="I631" s="183"/>
      <c r="J631" s="183"/>
      <c r="K631" s="183"/>
      <c r="L631" s="183"/>
      <c r="M631" s="183"/>
      <c r="N631" s="183"/>
      <c r="O631" s="183"/>
      <c r="P631" s="183"/>
    </row>
    <row r="632" spans="3:16">
      <c r="C632" s="183"/>
      <c r="D632" s="183"/>
      <c r="E632" s="183"/>
      <c r="F632" s="183"/>
      <c r="G632" s="183"/>
      <c r="H632" s="183"/>
      <c r="I632" s="183"/>
      <c r="J632" s="183"/>
      <c r="K632" s="183"/>
      <c r="L632" s="183"/>
      <c r="M632" s="183"/>
      <c r="N632" s="183"/>
      <c r="O632" s="183"/>
      <c r="P632" s="183"/>
    </row>
    <row r="633" spans="3:16">
      <c r="C633" s="183"/>
      <c r="D633" s="183"/>
      <c r="E633" s="183"/>
      <c r="F633" s="183"/>
      <c r="G633" s="183"/>
      <c r="H633" s="183"/>
      <c r="I633" s="183"/>
      <c r="J633" s="183"/>
      <c r="K633" s="183"/>
      <c r="L633" s="183"/>
      <c r="M633" s="183"/>
      <c r="N633" s="183"/>
      <c r="O633" s="183"/>
      <c r="P633" s="183"/>
    </row>
    <row r="634" spans="3:16">
      <c r="C634" s="183"/>
      <c r="D634" s="183"/>
      <c r="E634" s="183"/>
      <c r="F634" s="183"/>
      <c r="G634" s="183"/>
      <c r="H634" s="183"/>
      <c r="I634" s="183"/>
      <c r="J634" s="183"/>
      <c r="K634" s="183"/>
      <c r="L634" s="183"/>
      <c r="M634" s="183"/>
      <c r="N634" s="183"/>
      <c r="O634" s="183"/>
      <c r="P634" s="183"/>
    </row>
    <row r="635" spans="3:16">
      <c r="C635" s="183"/>
      <c r="D635" s="183"/>
      <c r="E635" s="183"/>
      <c r="F635" s="183"/>
      <c r="G635" s="183"/>
      <c r="H635" s="183"/>
      <c r="I635" s="183"/>
      <c r="J635" s="183"/>
      <c r="K635" s="183"/>
      <c r="L635" s="183"/>
      <c r="M635" s="183"/>
      <c r="N635" s="183"/>
      <c r="O635" s="183"/>
      <c r="P635" s="183"/>
    </row>
    <row r="636" spans="3:16">
      <c r="C636" s="183"/>
      <c r="D636" s="183"/>
      <c r="E636" s="183"/>
      <c r="F636" s="183"/>
      <c r="G636" s="183"/>
      <c r="H636" s="183"/>
      <c r="I636" s="183"/>
      <c r="J636" s="183"/>
      <c r="K636" s="183"/>
      <c r="L636" s="183"/>
      <c r="M636" s="183"/>
      <c r="N636" s="183"/>
      <c r="O636" s="183"/>
      <c r="P636" s="183"/>
    </row>
    <row r="637" spans="3:16">
      <c r="C637" s="183"/>
      <c r="D637" s="183"/>
      <c r="E637" s="183"/>
      <c r="F637" s="183"/>
      <c r="G637" s="183"/>
      <c r="H637" s="183"/>
      <c r="I637" s="183"/>
      <c r="J637" s="183"/>
      <c r="K637" s="183"/>
      <c r="L637" s="183"/>
      <c r="M637" s="183"/>
      <c r="N637" s="183"/>
      <c r="O637" s="183"/>
      <c r="P637" s="183"/>
    </row>
    <row r="638" spans="3:16">
      <c r="C638" s="183"/>
      <c r="D638" s="183"/>
      <c r="E638" s="183"/>
      <c r="F638" s="183"/>
      <c r="G638" s="183"/>
      <c r="H638" s="183"/>
      <c r="I638" s="183"/>
      <c r="J638" s="183"/>
      <c r="K638" s="183"/>
      <c r="L638" s="183"/>
      <c r="M638" s="183"/>
      <c r="N638" s="183"/>
      <c r="O638" s="183"/>
      <c r="P638" s="183"/>
    </row>
    <row r="639" spans="3:16">
      <c r="C639" s="183"/>
      <c r="D639" s="183"/>
      <c r="E639" s="183"/>
      <c r="F639" s="183"/>
      <c r="G639" s="183"/>
      <c r="H639" s="183"/>
      <c r="I639" s="183"/>
      <c r="J639" s="183"/>
      <c r="K639" s="183"/>
      <c r="L639" s="183"/>
      <c r="M639" s="183"/>
      <c r="N639" s="183"/>
      <c r="O639" s="183"/>
      <c r="P639" s="183"/>
    </row>
    <row r="640" spans="3:16">
      <c r="C640" s="183"/>
      <c r="D640" s="183"/>
      <c r="E640" s="183"/>
      <c r="F640" s="183"/>
      <c r="G640" s="183"/>
      <c r="H640" s="183"/>
      <c r="I640" s="183"/>
      <c r="J640" s="183"/>
      <c r="K640" s="183"/>
      <c r="L640" s="183"/>
      <c r="M640" s="183"/>
      <c r="N640" s="183"/>
      <c r="O640" s="183"/>
      <c r="P640" s="183"/>
    </row>
    <row r="641" spans="3:16">
      <c r="C641" s="183"/>
      <c r="D641" s="183"/>
      <c r="E641" s="183"/>
      <c r="F641" s="183"/>
      <c r="G641" s="183"/>
      <c r="H641" s="183"/>
      <c r="I641" s="183"/>
      <c r="J641" s="183"/>
      <c r="K641" s="183"/>
      <c r="L641" s="183"/>
      <c r="M641" s="183"/>
      <c r="N641" s="183"/>
      <c r="O641" s="183"/>
      <c r="P641" s="183"/>
    </row>
    <row r="642" spans="3:16">
      <c r="C642" s="183"/>
      <c r="D642" s="183"/>
      <c r="E642" s="183"/>
      <c r="F642" s="183"/>
      <c r="G642" s="183"/>
      <c r="H642" s="183"/>
      <c r="I642" s="183"/>
      <c r="J642" s="183"/>
      <c r="K642" s="183"/>
      <c r="L642" s="183"/>
      <c r="M642" s="183"/>
      <c r="N642" s="183"/>
      <c r="O642" s="183"/>
      <c r="P642" s="183"/>
    </row>
    <row r="643" spans="3:16">
      <c r="C643" s="183"/>
      <c r="D643" s="183"/>
      <c r="E643" s="183"/>
      <c r="F643" s="183"/>
      <c r="G643" s="183"/>
      <c r="H643" s="183"/>
      <c r="I643" s="183"/>
      <c r="J643" s="183"/>
      <c r="K643" s="183"/>
      <c r="L643" s="183"/>
      <c r="M643" s="183"/>
      <c r="N643" s="183"/>
      <c r="O643" s="183"/>
      <c r="P643" s="183"/>
    </row>
    <row r="644" spans="3:16">
      <c r="C644" s="183"/>
      <c r="D644" s="183"/>
      <c r="E644" s="183"/>
      <c r="F644" s="183"/>
      <c r="G644" s="183"/>
      <c r="H644" s="183"/>
      <c r="I644" s="183"/>
      <c r="J644" s="183"/>
      <c r="K644" s="183"/>
      <c r="L644" s="183"/>
      <c r="M644" s="183"/>
      <c r="N644" s="183"/>
      <c r="O644" s="183"/>
      <c r="P644" s="183"/>
    </row>
    <row r="645" spans="3:16">
      <c r="C645" s="183"/>
      <c r="D645" s="183"/>
      <c r="E645" s="183"/>
      <c r="F645" s="183"/>
      <c r="G645" s="183"/>
      <c r="H645" s="183"/>
      <c r="I645" s="183"/>
      <c r="J645" s="183"/>
      <c r="K645" s="183"/>
      <c r="L645" s="183"/>
      <c r="M645" s="183"/>
      <c r="N645" s="183"/>
      <c r="O645" s="183"/>
      <c r="P645" s="183"/>
    </row>
    <row r="646" spans="3:16">
      <c r="C646" s="183"/>
      <c r="D646" s="183"/>
      <c r="E646" s="183"/>
      <c r="F646" s="183"/>
      <c r="G646" s="183"/>
      <c r="H646" s="183"/>
      <c r="I646" s="183"/>
      <c r="J646" s="183"/>
      <c r="K646" s="183"/>
      <c r="L646" s="183"/>
      <c r="M646" s="183"/>
      <c r="N646" s="183"/>
      <c r="O646" s="183"/>
      <c r="P646" s="183"/>
    </row>
    <row r="647" spans="3:16">
      <c r="C647" s="183"/>
      <c r="D647" s="183"/>
      <c r="E647" s="183"/>
      <c r="F647" s="183"/>
      <c r="G647" s="183"/>
      <c r="H647" s="183"/>
      <c r="I647" s="183"/>
      <c r="J647" s="183"/>
      <c r="K647" s="183"/>
      <c r="L647" s="183"/>
      <c r="M647" s="183"/>
      <c r="N647" s="183"/>
      <c r="O647" s="183"/>
      <c r="P647" s="183"/>
    </row>
    <row r="648" spans="3:16">
      <c r="C648" s="183"/>
      <c r="D648" s="183"/>
      <c r="E648" s="183"/>
      <c r="F648" s="183"/>
      <c r="G648" s="183"/>
      <c r="H648" s="183"/>
      <c r="I648" s="183"/>
      <c r="J648" s="183"/>
      <c r="K648" s="183"/>
      <c r="L648" s="183"/>
      <c r="M648" s="183"/>
      <c r="N648" s="183"/>
      <c r="O648" s="183"/>
      <c r="P648" s="183"/>
    </row>
    <row r="649" spans="3:16">
      <c r="C649" s="183"/>
      <c r="D649" s="183"/>
      <c r="E649" s="183"/>
      <c r="F649" s="183"/>
      <c r="G649" s="183"/>
      <c r="H649" s="183"/>
      <c r="I649" s="183"/>
      <c r="J649" s="183"/>
      <c r="K649" s="183"/>
      <c r="L649" s="183"/>
      <c r="M649" s="183"/>
      <c r="N649" s="183"/>
      <c r="O649" s="183"/>
      <c r="P649" s="183"/>
    </row>
    <row r="650" spans="3:16">
      <c r="C650" s="183"/>
      <c r="D650" s="183"/>
      <c r="E650" s="183"/>
      <c r="F650" s="183"/>
      <c r="G650" s="183"/>
      <c r="H650" s="183"/>
      <c r="I650" s="183"/>
      <c r="J650" s="183"/>
      <c r="K650" s="183"/>
      <c r="L650" s="183"/>
      <c r="M650" s="183"/>
      <c r="N650" s="183"/>
      <c r="O650" s="183"/>
      <c r="P650" s="183"/>
    </row>
    <row r="651" spans="3:16">
      <c r="C651" s="183"/>
      <c r="D651" s="183"/>
      <c r="E651" s="183"/>
      <c r="F651" s="183"/>
      <c r="G651" s="183"/>
      <c r="H651" s="183"/>
      <c r="I651" s="183"/>
      <c r="J651" s="183"/>
      <c r="K651" s="183"/>
      <c r="L651" s="183"/>
      <c r="M651" s="183"/>
      <c r="N651" s="183"/>
      <c r="O651" s="183"/>
      <c r="P651" s="183"/>
    </row>
    <row r="652" spans="3:16">
      <c r="C652" s="183"/>
      <c r="D652" s="183"/>
      <c r="E652" s="183"/>
      <c r="F652" s="183"/>
      <c r="G652" s="183"/>
      <c r="H652" s="183"/>
      <c r="I652" s="183"/>
      <c r="J652" s="183"/>
      <c r="K652" s="183"/>
      <c r="L652" s="183"/>
      <c r="M652" s="183"/>
      <c r="N652" s="183"/>
      <c r="O652" s="183"/>
      <c r="P652" s="183"/>
    </row>
    <row r="653" spans="3:16">
      <c r="C653" s="183"/>
      <c r="D653" s="183"/>
      <c r="E653" s="183"/>
      <c r="F653" s="183"/>
      <c r="G653" s="183"/>
      <c r="H653" s="183"/>
      <c r="I653" s="183"/>
      <c r="J653" s="183"/>
      <c r="K653" s="183"/>
      <c r="L653" s="183"/>
      <c r="M653" s="183"/>
      <c r="N653" s="183"/>
      <c r="O653" s="183"/>
      <c r="P653" s="183"/>
    </row>
    <row r="654" spans="3:16">
      <c r="C654" s="183"/>
      <c r="D654" s="183"/>
      <c r="E654" s="183"/>
      <c r="F654" s="183"/>
      <c r="G654" s="183"/>
      <c r="H654" s="183"/>
      <c r="I654" s="183"/>
      <c r="J654" s="183"/>
      <c r="K654" s="183"/>
      <c r="L654" s="183"/>
      <c r="M654" s="183"/>
      <c r="N654" s="183"/>
      <c r="O654" s="183"/>
      <c r="P654" s="183"/>
    </row>
    <row r="655" spans="3:16">
      <c r="C655" s="183"/>
      <c r="D655" s="183"/>
      <c r="E655" s="183"/>
      <c r="F655" s="183"/>
      <c r="G655" s="183"/>
      <c r="H655" s="183"/>
      <c r="I655" s="183"/>
      <c r="J655" s="183"/>
      <c r="K655" s="183"/>
      <c r="L655" s="183"/>
      <c r="M655" s="183"/>
      <c r="N655" s="183"/>
      <c r="O655" s="183"/>
      <c r="P655" s="183"/>
    </row>
    <row r="656" spans="3:16">
      <c r="C656" s="183"/>
      <c r="D656" s="183"/>
      <c r="E656" s="183"/>
      <c r="F656" s="183"/>
      <c r="G656" s="183"/>
      <c r="H656" s="183"/>
      <c r="I656" s="183"/>
      <c r="J656" s="183"/>
      <c r="K656" s="183"/>
      <c r="L656" s="183"/>
      <c r="M656" s="183"/>
      <c r="N656" s="183"/>
      <c r="O656" s="183"/>
      <c r="P656" s="183"/>
    </row>
    <row r="657" spans="3:16">
      <c r="C657" s="183"/>
      <c r="D657" s="183"/>
      <c r="E657" s="183"/>
      <c r="F657" s="183"/>
      <c r="G657" s="183"/>
      <c r="H657" s="183"/>
      <c r="I657" s="183"/>
      <c r="J657" s="183"/>
      <c r="K657" s="183"/>
      <c r="L657" s="183"/>
      <c r="M657" s="183"/>
      <c r="N657" s="183"/>
      <c r="O657" s="183"/>
      <c r="P657" s="183"/>
    </row>
    <row r="658" spans="3:16">
      <c r="C658" s="183"/>
      <c r="D658" s="183"/>
      <c r="E658" s="183"/>
      <c r="F658" s="183"/>
      <c r="G658" s="183"/>
      <c r="H658" s="183"/>
      <c r="I658" s="183"/>
      <c r="J658" s="183"/>
      <c r="K658" s="183"/>
      <c r="L658" s="183"/>
      <c r="M658" s="183"/>
      <c r="N658" s="183"/>
      <c r="O658" s="183"/>
      <c r="P658" s="183"/>
    </row>
    <row r="659" spans="3:16">
      <c r="C659" s="183"/>
      <c r="D659" s="183"/>
      <c r="E659" s="183"/>
      <c r="F659" s="183"/>
      <c r="G659" s="183"/>
      <c r="H659" s="183"/>
      <c r="I659" s="183"/>
      <c r="J659" s="183"/>
      <c r="K659" s="183"/>
      <c r="L659" s="183"/>
      <c r="M659" s="183"/>
      <c r="N659" s="183"/>
      <c r="O659" s="183"/>
      <c r="P659" s="183"/>
    </row>
    <row r="660" spans="3:16">
      <c r="C660" s="183"/>
      <c r="D660" s="183"/>
      <c r="E660" s="183"/>
      <c r="F660" s="183"/>
      <c r="G660" s="183"/>
      <c r="H660" s="183"/>
      <c r="I660" s="183"/>
      <c r="J660" s="183"/>
      <c r="K660" s="183"/>
      <c r="L660" s="183"/>
      <c r="M660" s="183"/>
      <c r="N660" s="183"/>
      <c r="O660" s="183"/>
      <c r="P660" s="183"/>
    </row>
    <row r="661" spans="3:16">
      <c r="C661" s="183"/>
      <c r="D661" s="183"/>
      <c r="E661" s="183"/>
      <c r="F661" s="183"/>
      <c r="G661" s="183"/>
      <c r="H661" s="183"/>
      <c r="I661" s="183"/>
      <c r="J661" s="183"/>
      <c r="K661" s="183"/>
      <c r="L661" s="183"/>
      <c r="M661" s="183"/>
      <c r="N661" s="183"/>
      <c r="O661" s="183"/>
      <c r="P661" s="183"/>
    </row>
    <row r="662" spans="3:16">
      <c r="C662" s="183"/>
      <c r="D662" s="183"/>
      <c r="E662" s="183"/>
      <c r="F662" s="183"/>
      <c r="G662" s="183"/>
      <c r="H662" s="183"/>
      <c r="I662" s="183"/>
      <c r="J662" s="183"/>
      <c r="K662" s="183"/>
      <c r="L662" s="183"/>
      <c r="M662" s="183"/>
      <c r="N662" s="183"/>
      <c r="O662" s="183"/>
      <c r="P662" s="183"/>
    </row>
    <row r="663" spans="3:16">
      <c r="C663" s="183"/>
      <c r="D663" s="183"/>
      <c r="E663" s="183"/>
      <c r="F663" s="183"/>
      <c r="G663" s="183"/>
      <c r="H663" s="183"/>
      <c r="I663" s="183"/>
      <c r="J663" s="183"/>
      <c r="K663" s="183"/>
      <c r="L663" s="183"/>
      <c r="M663" s="183"/>
      <c r="N663" s="183"/>
      <c r="O663" s="183"/>
      <c r="P663" s="183"/>
    </row>
    <row r="664" spans="3:16">
      <c r="C664" s="183"/>
      <c r="D664" s="183"/>
      <c r="E664" s="183"/>
      <c r="F664" s="183"/>
      <c r="G664" s="183"/>
      <c r="H664" s="183"/>
      <c r="I664" s="183"/>
      <c r="J664" s="183"/>
      <c r="K664" s="183"/>
      <c r="L664" s="183"/>
      <c r="M664" s="183"/>
      <c r="N664" s="183"/>
      <c r="O664" s="183"/>
      <c r="P664" s="183"/>
    </row>
    <row r="665" spans="3:16">
      <c r="C665" s="183"/>
      <c r="D665" s="183"/>
      <c r="E665" s="183"/>
      <c r="F665" s="183"/>
      <c r="G665" s="183"/>
      <c r="H665" s="183"/>
      <c r="I665" s="183"/>
      <c r="J665" s="183"/>
      <c r="K665" s="183"/>
      <c r="L665" s="183"/>
      <c r="M665" s="183"/>
      <c r="N665" s="183"/>
      <c r="O665" s="183"/>
      <c r="P665" s="183"/>
    </row>
    <row r="666" spans="3:16">
      <c r="C666" s="183"/>
      <c r="D666" s="183"/>
      <c r="E666" s="183"/>
      <c r="F666" s="183"/>
      <c r="G666" s="183"/>
      <c r="H666" s="183"/>
      <c r="I666" s="183"/>
      <c r="J666" s="183"/>
      <c r="K666" s="183"/>
      <c r="L666" s="183"/>
      <c r="M666" s="183"/>
      <c r="N666" s="183"/>
      <c r="O666" s="183"/>
      <c r="P666" s="183"/>
    </row>
    <row r="667" spans="3:16">
      <c r="C667" s="183"/>
      <c r="D667" s="183"/>
      <c r="E667" s="183"/>
      <c r="F667" s="183"/>
      <c r="G667" s="183"/>
      <c r="H667" s="183"/>
      <c r="I667" s="183"/>
      <c r="J667" s="183"/>
      <c r="K667" s="183"/>
      <c r="L667" s="183"/>
      <c r="M667" s="183"/>
      <c r="N667" s="183"/>
      <c r="O667" s="183"/>
      <c r="P667" s="183"/>
    </row>
    <row r="668" spans="3:16">
      <c r="C668" s="183"/>
      <c r="D668" s="183"/>
      <c r="E668" s="183"/>
      <c r="F668" s="183"/>
      <c r="G668" s="183"/>
      <c r="H668" s="183"/>
      <c r="I668" s="183"/>
      <c r="J668" s="183"/>
      <c r="K668" s="183"/>
      <c r="L668" s="183"/>
      <c r="M668" s="183"/>
      <c r="N668" s="183"/>
      <c r="O668" s="183"/>
      <c r="P668" s="183"/>
    </row>
    <row r="669" spans="3:16">
      <c r="C669" s="183"/>
      <c r="D669" s="183"/>
      <c r="E669" s="183"/>
      <c r="F669" s="183"/>
      <c r="G669" s="183"/>
      <c r="H669" s="183"/>
      <c r="I669" s="183"/>
      <c r="J669" s="183"/>
      <c r="K669" s="183"/>
      <c r="L669" s="183"/>
      <c r="M669" s="183"/>
      <c r="N669" s="183"/>
      <c r="O669" s="183"/>
      <c r="P669" s="183"/>
    </row>
    <row r="670" spans="3:16">
      <c r="C670" s="183"/>
      <c r="D670" s="183"/>
      <c r="E670" s="183"/>
      <c r="F670" s="183"/>
      <c r="G670" s="183"/>
      <c r="H670" s="183"/>
      <c r="I670" s="183"/>
      <c r="J670" s="183"/>
      <c r="K670" s="183"/>
      <c r="L670" s="183"/>
      <c r="M670" s="183"/>
      <c r="N670" s="183"/>
      <c r="O670" s="183"/>
      <c r="P670" s="183"/>
    </row>
    <row r="671" spans="3:16">
      <c r="C671" s="183"/>
      <c r="D671" s="183"/>
      <c r="E671" s="183"/>
      <c r="F671" s="183"/>
      <c r="G671" s="183"/>
      <c r="H671" s="183"/>
      <c r="I671" s="183"/>
      <c r="J671" s="183"/>
      <c r="K671" s="183"/>
      <c r="L671" s="183"/>
      <c r="M671" s="183"/>
      <c r="N671" s="183"/>
      <c r="O671" s="183"/>
      <c r="P671" s="183"/>
    </row>
    <row r="672" spans="3:16">
      <c r="C672" s="183"/>
      <c r="D672" s="183"/>
      <c r="E672" s="183"/>
      <c r="F672" s="183"/>
      <c r="G672" s="183"/>
      <c r="H672" s="183"/>
      <c r="I672" s="183"/>
      <c r="J672" s="183"/>
      <c r="K672" s="183"/>
      <c r="L672" s="183"/>
      <c r="M672" s="183"/>
      <c r="N672" s="183"/>
      <c r="O672" s="183"/>
      <c r="P672" s="183"/>
    </row>
    <row r="673" spans="3:16">
      <c r="C673" s="183"/>
      <c r="D673" s="183"/>
      <c r="E673" s="183"/>
      <c r="F673" s="183"/>
      <c r="G673" s="183"/>
      <c r="H673" s="183"/>
      <c r="I673" s="183"/>
      <c r="J673" s="183"/>
      <c r="K673" s="183"/>
      <c r="L673" s="183"/>
      <c r="M673" s="183"/>
      <c r="N673" s="183"/>
      <c r="O673" s="183"/>
      <c r="P673" s="183"/>
    </row>
    <row r="674" spans="3:16">
      <c r="C674" s="183"/>
      <c r="D674" s="183"/>
      <c r="E674" s="183"/>
      <c r="F674" s="183"/>
      <c r="G674" s="183"/>
      <c r="H674" s="183"/>
      <c r="I674" s="183"/>
      <c r="J674" s="183"/>
      <c r="K674" s="183"/>
      <c r="L674" s="183"/>
      <c r="M674" s="183"/>
      <c r="N674" s="183"/>
      <c r="O674" s="183"/>
      <c r="P674" s="183"/>
    </row>
    <row r="675" spans="3:16">
      <c r="C675" s="183"/>
      <c r="D675" s="183"/>
      <c r="E675" s="183"/>
      <c r="F675" s="183"/>
      <c r="G675" s="183"/>
      <c r="H675" s="183"/>
      <c r="I675" s="183"/>
      <c r="J675" s="183"/>
      <c r="K675" s="183"/>
      <c r="L675" s="183"/>
      <c r="M675" s="183"/>
      <c r="N675" s="183"/>
      <c r="O675" s="183"/>
      <c r="P675" s="183"/>
    </row>
    <row r="676" spans="3:16">
      <c r="C676" s="183"/>
      <c r="D676" s="183"/>
      <c r="E676" s="183"/>
      <c r="F676" s="183"/>
      <c r="G676" s="183"/>
      <c r="H676" s="183"/>
      <c r="I676" s="183"/>
      <c r="J676" s="183"/>
      <c r="K676" s="183"/>
      <c r="L676" s="183"/>
      <c r="M676" s="183"/>
      <c r="N676" s="183"/>
      <c r="O676" s="183"/>
      <c r="P676" s="183"/>
    </row>
    <row r="677" spans="3:16">
      <c r="C677" s="183"/>
      <c r="D677" s="183"/>
      <c r="E677" s="183"/>
      <c r="F677" s="183"/>
      <c r="G677" s="183"/>
      <c r="H677" s="183"/>
      <c r="I677" s="183"/>
      <c r="J677" s="183"/>
      <c r="K677" s="183"/>
      <c r="L677" s="183"/>
      <c r="M677" s="183"/>
      <c r="N677" s="183"/>
      <c r="O677" s="183"/>
      <c r="P677" s="183"/>
    </row>
    <row r="678" spans="3:16">
      <c r="C678" s="183"/>
      <c r="D678" s="183"/>
      <c r="E678" s="183"/>
      <c r="F678" s="183"/>
      <c r="G678" s="183"/>
      <c r="H678" s="183"/>
      <c r="I678" s="183"/>
      <c r="J678" s="183"/>
      <c r="K678" s="183"/>
      <c r="L678" s="183"/>
      <c r="M678" s="183"/>
      <c r="N678" s="183"/>
      <c r="O678" s="183"/>
      <c r="P678" s="183"/>
    </row>
    <row r="679" spans="3:16">
      <c r="C679" s="183"/>
      <c r="D679" s="183"/>
      <c r="E679" s="183"/>
      <c r="F679" s="183"/>
      <c r="G679" s="183"/>
      <c r="H679" s="183"/>
      <c r="I679" s="183"/>
      <c r="J679" s="183"/>
      <c r="K679" s="183"/>
      <c r="L679" s="183"/>
      <c r="M679" s="183"/>
      <c r="N679" s="183"/>
      <c r="O679" s="183"/>
      <c r="P679" s="183"/>
    </row>
    <row r="680" spans="3:16">
      <c r="C680" s="183"/>
      <c r="D680" s="183"/>
      <c r="E680" s="183"/>
      <c r="F680" s="183"/>
      <c r="G680" s="183"/>
      <c r="H680" s="183"/>
      <c r="I680" s="183"/>
      <c r="J680" s="183"/>
      <c r="K680" s="183"/>
      <c r="L680" s="183"/>
      <c r="M680" s="183"/>
      <c r="N680" s="183"/>
      <c r="O680" s="183"/>
      <c r="P680" s="183"/>
    </row>
    <row r="681" spans="3:16">
      <c r="C681" s="183"/>
      <c r="D681" s="183"/>
      <c r="E681" s="183"/>
      <c r="F681" s="183"/>
      <c r="G681" s="183"/>
      <c r="H681" s="183"/>
      <c r="I681" s="183"/>
      <c r="J681" s="183"/>
      <c r="K681" s="183"/>
      <c r="L681" s="183"/>
      <c r="M681" s="183"/>
      <c r="N681" s="183"/>
      <c r="O681" s="183"/>
      <c r="P681" s="183"/>
    </row>
    <row r="682" spans="3:16">
      <c r="C682" s="183"/>
      <c r="D682" s="183"/>
      <c r="E682" s="183"/>
      <c r="F682" s="183"/>
      <c r="G682" s="183"/>
      <c r="H682" s="183"/>
      <c r="I682" s="183"/>
      <c r="J682" s="183"/>
      <c r="K682" s="183"/>
      <c r="L682" s="183"/>
      <c r="M682" s="183"/>
      <c r="N682" s="183"/>
      <c r="O682" s="183"/>
      <c r="P682" s="183"/>
    </row>
    <row r="683" spans="3:16">
      <c r="C683" s="183"/>
      <c r="D683" s="183"/>
      <c r="E683" s="183"/>
      <c r="F683" s="183"/>
      <c r="G683" s="183"/>
      <c r="H683" s="183"/>
      <c r="I683" s="183"/>
      <c r="J683" s="183"/>
      <c r="K683" s="183"/>
      <c r="L683" s="183"/>
      <c r="M683" s="183"/>
      <c r="N683" s="183"/>
      <c r="O683" s="183"/>
      <c r="P683" s="183"/>
    </row>
    <row r="684" spans="3:16">
      <c r="C684" s="183"/>
      <c r="D684" s="183"/>
      <c r="E684" s="183"/>
      <c r="F684" s="183"/>
      <c r="G684" s="183"/>
      <c r="H684" s="183"/>
      <c r="I684" s="183"/>
      <c r="J684" s="183"/>
      <c r="K684" s="183"/>
      <c r="L684" s="183"/>
      <c r="M684" s="183"/>
      <c r="N684" s="183"/>
      <c r="O684" s="183"/>
      <c r="P684" s="183"/>
    </row>
    <row r="685" spans="3:16">
      <c r="C685" s="183"/>
      <c r="D685" s="183"/>
      <c r="E685" s="183"/>
      <c r="F685" s="183"/>
      <c r="G685" s="183"/>
      <c r="H685" s="183"/>
      <c r="I685" s="183"/>
      <c r="J685" s="183"/>
      <c r="K685" s="183"/>
      <c r="L685" s="183"/>
      <c r="M685" s="183"/>
      <c r="N685" s="183"/>
      <c r="O685" s="183"/>
      <c r="P685" s="183"/>
    </row>
    <row r="686" spans="3:16">
      <c r="C686" s="183"/>
      <c r="D686" s="183"/>
      <c r="E686" s="183"/>
      <c r="F686" s="183"/>
      <c r="G686" s="183"/>
      <c r="H686" s="183"/>
      <c r="I686" s="183"/>
      <c r="J686" s="183"/>
      <c r="K686" s="183"/>
      <c r="L686" s="183"/>
      <c r="M686" s="183"/>
      <c r="N686" s="183"/>
      <c r="O686" s="183"/>
      <c r="P686" s="183"/>
    </row>
    <row r="687" spans="3:16">
      <c r="C687" s="183"/>
      <c r="D687" s="183"/>
      <c r="E687" s="183"/>
      <c r="F687" s="183"/>
      <c r="G687" s="183"/>
      <c r="H687" s="183"/>
      <c r="I687" s="183"/>
      <c r="J687" s="183"/>
      <c r="K687" s="183"/>
      <c r="L687" s="183"/>
      <c r="M687" s="183"/>
      <c r="N687" s="183"/>
      <c r="O687" s="183"/>
      <c r="P687" s="183"/>
    </row>
    <row r="688" spans="3:16">
      <c r="C688" s="183"/>
      <c r="D688" s="183"/>
      <c r="E688" s="183"/>
      <c r="F688" s="183"/>
      <c r="G688" s="183"/>
      <c r="H688" s="183"/>
      <c r="I688" s="183"/>
      <c r="J688" s="183"/>
      <c r="K688" s="183"/>
      <c r="L688" s="183"/>
      <c r="M688" s="183"/>
      <c r="N688" s="183"/>
      <c r="O688" s="183"/>
      <c r="P688" s="183"/>
    </row>
    <row r="689" spans="3:16">
      <c r="C689" s="183"/>
      <c r="D689" s="183"/>
      <c r="E689" s="183"/>
      <c r="F689" s="183"/>
      <c r="G689" s="183"/>
      <c r="H689" s="183"/>
      <c r="I689" s="183"/>
      <c r="J689" s="183"/>
      <c r="K689" s="183"/>
      <c r="L689" s="183"/>
      <c r="M689" s="183"/>
      <c r="N689" s="183"/>
      <c r="O689" s="183"/>
      <c r="P689" s="183"/>
    </row>
    <row r="690" spans="3:16">
      <c r="C690" s="183"/>
      <c r="D690" s="183"/>
      <c r="E690" s="183"/>
      <c r="F690" s="183"/>
      <c r="G690" s="183"/>
      <c r="H690" s="183"/>
      <c r="I690" s="183"/>
      <c r="J690" s="183"/>
      <c r="K690" s="183"/>
      <c r="L690" s="183"/>
      <c r="M690" s="183"/>
      <c r="N690" s="183"/>
      <c r="O690" s="183"/>
      <c r="P690" s="183"/>
    </row>
    <row r="691" spans="3:16">
      <c r="C691" s="183"/>
      <c r="D691" s="183"/>
      <c r="E691" s="183"/>
      <c r="F691" s="183"/>
      <c r="G691" s="183"/>
      <c r="H691" s="183"/>
      <c r="I691" s="183"/>
      <c r="J691" s="183"/>
      <c r="K691" s="183"/>
      <c r="L691" s="183"/>
      <c r="M691" s="183"/>
      <c r="N691" s="183"/>
      <c r="O691" s="183"/>
      <c r="P691" s="183"/>
    </row>
    <row r="692" spans="3:16">
      <c r="C692" s="183"/>
      <c r="D692" s="183"/>
      <c r="E692" s="183"/>
      <c r="F692" s="183"/>
      <c r="G692" s="183"/>
      <c r="H692" s="183"/>
      <c r="I692" s="183"/>
      <c r="J692" s="183"/>
      <c r="K692" s="183"/>
      <c r="L692" s="183"/>
      <c r="M692" s="183"/>
      <c r="N692" s="183"/>
      <c r="O692" s="183"/>
      <c r="P692" s="183"/>
    </row>
    <row r="693" spans="3:16">
      <c r="C693" s="183"/>
      <c r="D693" s="183"/>
      <c r="E693" s="183"/>
      <c r="F693" s="183"/>
      <c r="G693" s="183"/>
      <c r="H693" s="183"/>
      <c r="I693" s="183"/>
      <c r="J693" s="183"/>
      <c r="K693" s="183"/>
      <c r="L693" s="183"/>
      <c r="M693" s="183"/>
      <c r="N693" s="183"/>
      <c r="O693" s="183"/>
      <c r="P693" s="183"/>
    </row>
    <row r="694" spans="3:16">
      <c r="C694" s="183"/>
      <c r="D694" s="183"/>
      <c r="E694" s="183"/>
      <c r="F694" s="183"/>
      <c r="G694" s="183"/>
      <c r="H694" s="183"/>
      <c r="I694" s="183"/>
      <c r="J694" s="183"/>
      <c r="K694" s="183"/>
      <c r="L694" s="183"/>
      <c r="M694" s="183"/>
      <c r="N694" s="183"/>
      <c r="O694" s="183"/>
      <c r="P694" s="183"/>
    </row>
    <row r="695" spans="3:16">
      <c r="C695" s="183"/>
      <c r="D695" s="183"/>
      <c r="E695" s="183"/>
      <c r="F695" s="183"/>
      <c r="G695" s="183"/>
      <c r="H695" s="183"/>
      <c r="I695" s="183"/>
      <c r="J695" s="183"/>
      <c r="K695" s="183"/>
      <c r="L695" s="183"/>
      <c r="M695" s="183"/>
      <c r="N695" s="183"/>
      <c r="O695" s="183"/>
      <c r="P695" s="183"/>
    </row>
    <row r="696" spans="3:16">
      <c r="C696" s="183"/>
      <c r="D696" s="183"/>
      <c r="E696" s="183"/>
      <c r="F696" s="183"/>
      <c r="G696" s="183"/>
      <c r="H696" s="183"/>
      <c r="I696" s="183"/>
      <c r="J696" s="183"/>
      <c r="K696" s="183"/>
      <c r="L696" s="183"/>
      <c r="M696" s="183"/>
      <c r="N696" s="183"/>
      <c r="O696" s="183"/>
      <c r="P696" s="183"/>
    </row>
    <row r="697" spans="3:16">
      <c r="C697" s="183"/>
      <c r="D697" s="183"/>
      <c r="E697" s="183"/>
      <c r="F697" s="183"/>
      <c r="G697" s="183"/>
      <c r="H697" s="183"/>
      <c r="I697" s="183"/>
      <c r="J697" s="183"/>
      <c r="K697" s="183"/>
      <c r="L697" s="183"/>
      <c r="M697" s="183"/>
      <c r="N697" s="183"/>
      <c r="O697" s="183"/>
      <c r="P697" s="183"/>
    </row>
    <row r="698" spans="3:16">
      <c r="C698" s="183"/>
      <c r="D698" s="183"/>
      <c r="E698" s="183"/>
      <c r="F698" s="183"/>
      <c r="G698" s="183"/>
      <c r="H698" s="183"/>
      <c r="I698" s="183"/>
      <c r="J698" s="183"/>
      <c r="K698" s="183"/>
      <c r="L698" s="183"/>
      <c r="M698" s="183"/>
      <c r="N698" s="183"/>
      <c r="O698" s="183"/>
      <c r="P698" s="183"/>
    </row>
    <row r="699" spans="3:16">
      <c r="C699" s="183"/>
      <c r="D699" s="183"/>
      <c r="E699" s="183"/>
      <c r="F699" s="183"/>
      <c r="G699" s="183"/>
      <c r="H699" s="183"/>
      <c r="I699" s="183"/>
      <c r="J699" s="183"/>
      <c r="K699" s="183"/>
      <c r="L699" s="183"/>
      <c r="M699" s="183"/>
      <c r="N699" s="183"/>
      <c r="O699" s="183"/>
      <c r="P699" s="183"/>
    </row>
    <row r="700" spans="3:16">
      <c r="C700" s="183"/>
      <c r="D700" s="183"/>
      <c r="E700" s="183"/>
      <c r="F700" s="183"/>
      <c r="G700" s="183"/>
      <c r="H700" s="183"/>
      <c r="I700" s="183"/>
      <c r="J700" s="183"/>
      <c r="K700" s="183"/>
      <c r="L700" s="183"/>
      <c r="M700" s="183"/>
      <c r="N700" s="183"/>
      <c r="O700" s="183"/>
      <c r="P700" s="183"/>
    </row>
    <row r="701" spans="3:16">
      <c r="C701" s="183"/>
      <c r="D701" s="183"/>
      <c r="E701" s="183"/>
      <c r="F701" s="183"/>
      <c r="G701" s="183"/>
      <c r="H701" s="183"/>
      <c r="I701" s="183"/>
      <c r="J701" s="183"/>
      <c r="K701" s="183"/>
      <c r="L701" s="183"/>
      <c r="M701" s="183"/>
      <c r="N701" s="183"/>
      <c r="O701" s="183"/>
      <c r="P701" s="183"/>
    </row>
    <row r="702" spans="3:16">
      <c r="C702" s="183"/>
      <c r="D702" s="183"/>
      <c r="E702" s="183"/>
      <c r="F702" s="183"/>
      <c r="G702" s="183"/>
      <c r="H702" s="183"/>
      <c r="I702" s="183"/>
      <c r="J702" s="183"/>
      <c r="K702" s="183"/>
      <c r="L702" s="183"/>
      <c r="M702" s="183"/>
      <c r="N702" s="183"/>
      <c r="O702" s="183"/>
      <c r="P702" s="183"/>
    </row>
    <row r="703" spans="3:16">
      <c r="C703" s="183"/>
      <c r="D703" s="183"/>
      <c r="E703" s="183"/>
      <c r="F703" s="183"/>
      <c r="G703" s="183"/>
      <c r="H703" s="183"/>
      <c r="I703" s="183"/>
      <c r="J703" s="183"/>
      <c r="K703" s="183"/>
      <c r="L703" s="183"/>
      <c r="M703" s="183"/>
      <c r="N703" s="183"/>
      <c r="O703" s="183"/>
      <c r="P703" s="183"/>
    </row>
    <row r="704" spans="3:16">
      <c r="C704" s="183"/>
      <c r="D704" s="183"/>
      <c r="E704" s="183"/>
      <c r="F704" s="183"/>
      <c r="G704" s="183"/>
      <c r="H704" s="183"/>
      <c r="I704" s="183"/>
      <c r="J704" s="183"/>
      <c r="K704" s="183"/>
      <c r="L704" s="183"/>
      <c r="M704" s="183"/>
      <c r="N704" s="183"/>
      <c r="O704" s="183"/>
      <c r="P704" s="183"/>
    </row>
    <row r="705" spans="3:16">
      <c r="C705" s="183"/>
      <c r="D705" s="183"/>
      <c r="E705" s="183"/>
      <c r="F705" s="183"/>
      <c r="G705" s="183"/>
      <c r="H705" s="183"/>
      <c r="I705" s="183"/>
      <c r="J705" s="183"/>
      <c r="K705" s="183"/>
      <c r="L705" s="183"/>
      <c r="M705" s="183"/>
      <c r="N705" s="183"/>
      <c r="O705" s="183"/>
      <c r="P705" s="183"/>
    </row>
    <row r="706" spans="3:16">
      <c r="C706" s="183"/>
      <c r="D706" s="183"/>
      <c r="E706" s="183"/>
      <c r="F706" s="183"/>
      <c r="G706" s="183"/>
      <c r="H706" s="183"/>
      <c r="I706" s="183"/>
      <c r="J706" s="183"/>
      <c r="K706" s="183"/>
      <c r="L706" s="183"/>
      <c r="M706" s="183"/>
      <c r="N706" s="183"/>
      <c r="O706" s="183"/>
      <c r="P706" s="183"/>
    </row>
    <row r="707" spans="3:16">
      <c r="C707" s="183"/>
      <c r="D707" s="183"/>
      <c r="E707" s="183"/>
      <c r="F707" s="183"/>
      <c r="G707" s="183"/>
      <c r="H707" s="183"/>
      <c r="I707" s="183"/>
      <c r="J707" s="183"/>
      <c r="K707" s="183"/>
      <c r="L707" s="183"/>
      <c r="M707" s="183"/>
      <c r="N707" s="183"/>
      <c r="O707" s="183"/>
      <c r="P707" s="183"/>
    </row>
    <row r="708" spans="3:16">
      <c r="C708" s="183"/>
      <c r="D708" s="183"/>
      <c r="E708" s="183"/>
      <c r="F708" s="183"/>
      <c r="G708" s="183"/>
      <c r="H708" s="183"/>
      <c r="I708" s="183"/>
      <c r="J708" s="183"/>
      <c r="K708" s="183"/>
      <c r="L708" s="183"/>
      <c r="M708" s="183"/>
      <c r="N708" s="183"/>
      <c r="O708" s="183"/>
      <c r="P708" s="183"/>
    </row>
    <row r="709" spans="3:16">
      <c r="C709" s="183"/>
      <c r="D709" s="183"/>
      <c r="E709" s="183"/>
      <c r="F709" s="183"/>
      <c r="G709" s="183"/>
      <c r="H709" s="183"/>
      <c r="I709" s="183"/>
      <c r="J709" s="183"/>
      <c r="K709" s="183"/>
      <c r="L709" s="183"/>
      <c r="M709" s="183"/>
      <c r="N709" s="183"/>
      <c r="O709" s="183"/>
      <c r="P709" s="183"/>
    </row>
    <row r="710" spans="3:16">
      <c r="C710" s="183"/>
      <c r="D710" s="183"/>
      <c r="E710" s="183"/>
      <c r="F710" s="183"/>
      <c r="G710" s="183"/>
      <c r="H710" s="183"/>
      <c r="I710" s="183"/>
      <c r="J710" s="183"/>
      <c r="K710" s="183"/>
      <c r="L710" s="183"/>
      <c r="M710" s="183"/>
      <c r="N710" s="183"/>
      <c r="O710" s="183"/>
      <c r="P710" s="183"/>
    </row>
    <row r="711" spans="3:16">
      <c r="C711" s="183"/>
      <c r="D711" s="183"/>
      <c r="E711" s="183"/>
      <c r="F711" s="183"/>
      <c r="G711" s="183"/>
      <c r="H711" s="183"/>
      <c r="I711" s="183"/>
      <c r="J711" s="183"/>
      <c r="K711" s="183"/>
      <c r="L711" s="183"/>
      <c r="M711" s="183"/>
      <c r="N711" s="183"/>
      <c r="O711" s="183"/>
      <c r="P711" s="183"/>
    </row>
    <row r="712" spans="3:16">
      <c r="C712" s="183"/>
      <c r="D712" s="183"/>
      <c r="E712" s="183"/>
      <c r="F712" s="183"/>
      <c r="G712" s="183"/>
      <c r="H712" s="183"/>
      <c r="I712" s="183"/>
      <c r="J712" s="183"/>
      <c r="K712" s="183"/>
      <c r="L712" s="183"/>
      <c r="M712" s="183"/>
      <c r="N712" s="183"/>
      <c r="O712" s="183"/>
      <c r="P712" s="183"/>
    </row>
    <row r="713" spans="3:16">
      <c r="C713" s="183"/>
      <c r="D713" s="183"/>
      <c r="E713" s="183"/>
      <c r="F713" s="183"/>
      <c r="G713" s="183"/>
      <c r="H713" s="183"/>
      <c r="I713" s="183"/>
      <c r="J713" s="183"/>
      <c r="K713" s="183"/>
      <c r="L713" s="183"/>
      <c r="M713" s="183"/>
      <c r="N713" s="183"/>
      <c r="O713" s="183"/>
      <c r="P713" s="183"/>
    </row>
    <row r="714" spans="3:16">
      <c r="C714" s="183"/>
      <c r="D714" s="183"/>
      <c r="E714" s="183"/>
      <c r="F714" s="183"/>
      <c r="G714" s="183"/>
      <c r="H714" s="183"/>
      <c r="I714" s="183"/>
      <c r="J714" s="183"/>
      <c r="K714" s="183"/>
      <c r="L714" s="183"/>
      <c r="M714" s="183"/>
      <c r="N714" s="183"/>
      <c r="O714" s="183"/>
      <c r="P714" s="183"/>
    </row>
    <row r="715" spans="3:16">
      <c r="C715" s="183"/>
      <c r="D715" s="183"/>
      <c r="E715" s="183"/>
      <c r="F715" s="183"/>
      <c r="G715" s="183"/>
      <c r="H715" s="183"/>
      <c r="I715" s="183"/>
      <c r="J715" s="183"/>
      <c r="K715" s="183"/>
      <c r="L715" s="183"/>
      <c r="M715" s="183"/>
      <c r="N715" s="183"/>
      <c r="O715" s="183"/>
      <c r="P715" s="183"/>
    </row>
    <row r="716" spans="3:16">
      <c r="C716" s="183"/>
      <c r="D716" s="183"/>
      <c r="E716" s="183"/>
      <c r="F716" s="183"/>
      <c r="G716" s="183"/>
      <c r="H716" s="183"/>
      <c r="I716" s="183"/>
      <c r="J716" s="183"/>
      <c r="K716" s="183"/>
      <c r="L716" s="183"/>
      <c r="M716" s="183"/>
      <c r="N716" s="183"/>
      <c r="O716" s="183"/>
      <c r="P716" s="183"/>
    </row>
    <row r="717" spans="3:16">
      <c r="C717" s="183"/>
      <c r="D717" s="183"/>
      <c r="E717" s="183"/>
      <c r="F717" s="183"/>
      <c r="G717" s="183"/>
      <c r="H717" s="183"/>
      <c r="I717" s="183"/>
      <c r="J717" s="183"/>
      <c r="K717" s="183"/>
      <c r="L717" s="183"/>
      <c r="M717" s="183"/>
      <c r="N717" s="183"/>
      <c r="O717" s="183"/>
      <c r="P717" s="183"/>
    </row>
    <row r="718" spans="3:16">
      <c r="C718" s="183"/>
      <c r="D718" s="183"/>
      <c r="E718" s="183"/>
      <c r="F718" s="183"/>
      <c r="G718" s="183"/>
      <c r="H718" s="183"/>
      <c r="I718" s="183"/>
      <c r="J718" s="183"/>
      <c r="K718" s="183"/>
      <c r="L718" s="183"/>
      <c r="M718" s="183"/>
      <c r="N718" s="183"/>
      <c r="O718" s="183"/>
      <c r="P718" s="183"/>
    </row>
    <row r="719" spans="3:16">
      <c r="C719" s="183"/>
      <c r="D719" s="183"/>
      <c r="E719" s="183"/>
      <c r="F719" s="183"/>
      <c r="G719" s="183"/>
      <c r="H719" s="183"/>
      <c r="I719" s="183"/>
      <c r="J719" s="183"/>
      <c r="K719" s="183"/>
      <c r="L719" s="183"/>
      <c r="M719" s="183"/>
      <c r="N719" s="183"/>
      <c r="O719" s="183"/>
      <c r="P719" s="183"/>
    </row>
    <row r="720" spans="3:16">
      <c r="C720" s="183"/>
      <c r="D720" s="183"/>
      <c r="E720" s="183"/>
      <c r="F720" s="183"/>
      <c r="G720" s="183"/>
      <c r="H720" s="183"/>
      <c r="I720" s="183"/>
      <c r="J720" s="183"/>
      <c r="K720" s="183"/>
      <c r="L720" s="183"/>
      <c r="M720" s="183"/>
      <c r="N720" s="183"/>
      <c r="O720" s="183"/>
      <c r="P720" s="183"/>
    </row>
    <row r="721" spans="3:16">
      <c r="C721" s="183"/>
      <c r="D721" s="183"/>
      <c r="E721" s="183"/>
      <c r="F721" s="183"/>
      <c r="G721" s="183"/>
      <c r="H721" s="183"/>
      <c r="I721" s="183"/>
      <c r="J721" s="183"/>
      <c r="K721" s="183"/>
      <c r="L721" s="183"/>
      <c r="M721" s="183"/>
      <c r="N721" s="183"/>
      <c r="O721" s="183"/>
      <c r="P721" s="183"/>
    </row>
    <row r="722" spans="3:16">
      <c r="C722" s="183"/>
      <c r="D722" s="183"/>
      <c r="E722" s="183"/>
      <c r="F722" s="183"/>
      <c r="G722" s="183"/>
      <c r="H722" s="183"/>
      <c r="I722" s="183"/>
      <c r="J722" s="183"/>
      <c r="K722" s="183"/>
      <c r="L722" s="183"/>
      <c r="M722" s="183"/>
      <c r="N722" s="183"/>
      <c r="O722" s="183"/>
      <c r="P722" s="183"/>
    </row>
    <row r="723" spans="3:16">
      <c r="C723" s="183"/>
      <c r="D723" s="183"/>
      <c r="E723" s="183"/>
      <c r="F723" s="183"/>
      <c r="G723" s="183"/>
      <c r="H723" s="183"/>
      <c r="I723" s="183"/>
      <c r="J723" s="183"/>
      <c r="K723" s="183"/>
      <c r="L723" s="183"/>
      <c r="M723" s="183"/>
      <c r="N723" s="183"/>
      <c r="O723" s="183"/>
      <c r="P723" s="183"/>
    </row>
    <row r="724" spans="3:16">
      <c r="C724" s="183"/>
      <c r="D724" s="183"/>
      <c r="E724" s="183"/>
      <c r="F724" s="183"/>
      <c r="G724" s="183"/>
      <c r="H724" s="183"/>
      <c r="I724" s="183"/>
      <c r="J724" s="183"/>
      <c r="K724" s="183"/>
      <c r="L724" s="183"/>
      <c r="M724" s="183"/>
      <c r="N724" s="183"/>
      <c r="O724" s="183"/>
      <c r="P724" s="183"/>
    </row>
    <row r="725" spans="3:16">
      <c r="C725" s="183"/>
      <c r="D725" s="183"/>
      <c r="E725" s="183"/>
      <c r="F725" s="183"/>
      <c r="G725" s="183"/>
      <c r="H725" s="183"/>
      <c r="I725" s="183"/>
      <c r="J725" s="183"/>
      <c r="K725" s="183"/>
      <c r="L725" s="183"/>
      <c r="M725" s="183"/>
      <c r="N725" s="183"/>
      <c r="O725" s="183"/>
      <c r="P725" s="183"/>
    </row>
    <row r="726" spans="3:16">
      <c r="C726" s="183"/>
      <c r="D726" s="183"/>
      <c r="E726" s="183"/>
      <c r="F726" s="183"/>
      <c r="G726" s="183"/>
      <c r="H726" s="183"/>
      <c r="I726" s="183"/>
      <c r="J726" s="183"/>
      <c r="K726" s="183"/>
      <c r="L726" s="183"/>
      <c r="M726" s="183"/>
      <c r="N726" s="183"/>
      <c r="O726" s="183"/>
      <c r="P726" s="183"/>
    </row>
    <row r="727" spans="3:16">
      <c r="C727" s="183"/>
      <c r="D727" s="183"/>
      <c r="E727" s="183"/>
      <c r="F727" s="183"/>
      <c r="G727" s="183"/>
      <c r="H727" s="183"/>
      <c r="I727" s="183"/>
      <c r="J727" s="183"/>
      <c r="K727" s="183"/>
      <c r="L727" s="183"/>
      <c r="M727" s="183"/>
      <c r="N727" s="183"/>
      <c r="O727" s="183"/>
      <c r="P727" s="183"/>
    </row>
    <row r="728" spans="3:16">
      <c r="C728" s="183"/>
      <c r="D728" s="183"/>
      <c r="E728" s="183"/>
      <c r="F728" s="183"/>
      <c r="G728" s="183"/>
      <c r="H728" s="183"/>
      <c r="I728" s="183"/>
      <c r="J728" s="183"/>
      <c r="K728" s="183"/>
      <c r="L728" s="183"/>
      <c r="M728" s="183"/>
      <c r="N728" s="183"/>
      <c r="O728" s="183"/>
      <c r="P728" s="183"/>
    </row>
    <row r="729" spans="3:16">
      <c r="C729" s="183"/>
      <c r="D729" s="183"/>
      <c r="E729" s="183"/>
      <c r="F729" s="183"/>
      <c r="G729" s="183"/>
      <c r="H729" s="183"/>
      <c r="I729" s="183"/>
      <c r="J729" s="183"/>
      <c r="K729" s="183"/>
      <c r="L729" s="183"/>
      <c r="M729" s="183"/>
      <c r="N729" s="183"/>
      <c r="O729" s="183"/>
      <c r="P729" s="183"/>
    </row>
    <row r="730" spans="3:16">
      <c r="C730" s="183"/>
      <c r="D730" s="183"/>
      <c r="E730" s="183"/>
      <c r="F730" s="183"/>
      <c r="G730" s="183"/>
      <c r="H730" s="183"/>
      <c r="I730" s="183"/>
      <c r="J730" s="183"/>
      <c r="K730" s="183"/>
      <c r="L730" s="183"/>
      <c r="M730" s="183"/>
      <c r="N730" s="183"/>
      <c r="O730" s="183"/>
      <c r="P730" s="183"/>
    </row>
    <row r="731" spans="3:16">
      <c r="C731" s="183"/>
      <c r="D731" s="183"/>
      <c r="E731" s="183"/>
      <c r="F731" s="183"/>
      <c r="G731" s="183"/>
      <c r="H731" s="183"/>
      <c r="I731" s="183"/>
      <c r="J731" s="183"/>
      <c r="K731" s="183"/>
      <c r="L731" s="183"/>
      <c r="M731" s="183"/>
      <c r="N731" s="183"/>
      <c r="O731" s="183"/>
      <c r="P731" s="183"/>
    </row>
    <row r="732" spans="3:16">
      <c r="C732" s="183"/>
      <c r="D732" s="183"/>
      <c r="E732" s="183"/>
      <c r="F732" s="183"/>
      <c r="G732" s="183"/>
      <c r="H732" s="183"/>
      <c r="I732" s="183"/>
      <c r="J732" s="183"/>
      <c r="K732" s="183"/>
      <c r="L732" s="183"/>
      <c r="M732" s="183"/>
      <c r="N732" s="183"/>
      <c r="O732" s="183"/>
      <c r="P732" s="183"/>
    </row>
    <row r="733" spans="3:16">
      <c r="C733" s="183"/>
      <c r="D733" s="183"/>
      <c r="E733" s="183"/>
      <c r="F733" s="183"/>
      <c r="G733" s="183"/>
      <c r="H733" s="183"/>
      <c r="I733" s="183"/>
      <c r="J733" s="183"/>
      <c r="K733" s="183"/>
      <c r="L733" s="183"/>
      <c r="M733" s="183"/>
      <c r="N733" s="183"/>
      <c r="O733" s="183"/>
      <c r="P733" s="183"/>
    </row>
    <row r="734" spans="3:16">
      <c r="C734" s="183"/>
      <c r="D734" s="183"/>
      <c r="E734" s="183"/>
      <c r="F734" s="183"/>
      <c r="G734" s="183"/>
      <c r="H734" s="183"/>
      <c r="I734" s="183"/>
      <c r="J734" s="183"/>
      <c r="K734" s="183"/>
      <c r="L734" s="183"/>
      <c r="M734" s="183"/>
      <c r="N734" s="183"/>
      <c r="O734" s="183"/>
      <c r="P734" s="183"/>
    </row>
    <row r="735" spans="3:16">
      <c r="C735" s="183"/>
      <c r="D735" s="183"/>
      <c r="E735" s="183"/>
      <c r="F735" s="183"/>
      <c r="G735" s="183"/>
      <c r="H735" s="183"/>
      <c r="I735" s="183"/>
      <c r="J735" s="183"/>
      <c r="K735" s="183"/>
      <c r="L735" s="183"/>
      <c r="M735" s="183"/>
      <c r="N735" s="183"/>
      <c r="O735" s="183"/>
      <c r="P735" s="183"/>
    </row>
    <row r="736" spans="3:16">
      <c r="C736" s="183"/>
      <c r="D736" s="183"/>
      <c r="E736" s="183"/>
      <c r="F736" s="183"/>
      <c r="G736" s="183"/>
      <c r="H736" s="183"/>
      <c r="I736" s="183"/>
      <c r="J736" s="183"/>
      <c r="K736" s="183"/>
      <c r="L736" s="183"/>
      <c r="M736" s="183"/>
      <c r="N736" s="183"/>
      <c r="O736" s="183"/>
      <c r="P736" s="183"/>
    </row>
    <row r="737" spans="3:16">
      <c r="C737" s="183"/>
      <c r="D737" s="183"/>
      <c r="E737" s="183"/>
      <c r="F737" s="183"/>
      <c r="G737" s="183"/>
      <c r="H737" s="183"/>
      <c r="I737" s="183"/>
      <c r="J737" s="183"/>
      <c r="K737" s="183"/>
      <c r="L737" s="183"/>
      <c r="M737" s="183"/>
      <c r="N737" s="183"/>
      <c r="O737" s="183"/>
      <c r="P737" s="183"/>
    </row>
    <row r="738" spans="3:16">
      <c r="C738" s="183"/>
      <c r="D738" s="183"/>
      <c r="E738" s="183"/>
      <c r="F738" s="183"/>
      <c r="G738" s="183"/>
      <c r="H738" s="183"/>
      <c r="I738" s="183"/>
      <c r="J738" s="183"/>
      <c r="K738" s="183"/>
      <c r="L738" s="183"/>
      <c r="M738" s="183"/>
      <c r="N738" s="183"/>
      <c r="O738" s="183"/>
      <c r="P738" s="183"/>
    </row>
    <row r="739" spans="3:16">
      <c r="C739" s="183"/>
      <c r="D739" s="183"/>
      <c r="E739" s="183"/>
      <c r="F739" s="183"/>
      <c r="G739" s="183"/>
      <c r="H739" s="183"/>
      <c r="I739" s="183"/>
      <c r="J739" s="183"/>
      <c r="K739" s="183"/>
      <c r="L739" s="183"/>
      <c r="M739" s="183"/>
      <c r="N739" s="183"/>
      <c r="O739" s="183"/>
      <c r="P739" s="183"/>
    </row>
    <row r="740" spans="3:16">
      <c r="C740" s="183"/>
      <c r="D740" s="183"/>
      <c r="E740" s="183"/>
      <c r="F740" s="183"/>
      <c r="G740" s="183"/>
      <c r="H740" s="183"/>
      <c r="I740" s="183"/>
      <c r="J740" s="183"/>
      <c r="K740" s="183"/>
      <c r="L740" s="183"/>
      <c r="M740" s="183"/>
      <c r="N740" s="183"/>
      <c r="O740" s="183"/>
      <c r="P740" s="183"/>
    </row>
    <row r="741" spans="3:16">
      <c r="C741" s="183"/>
      <c r="D741" s="183"/>
      <c r="E741" s="183"/>
      <c r="F741" s="183"/>
      <c r="G741" s="183"/>
      <c r="H741" s="183"/>
      <c r="I741" s="183"/>
      <c r="J741" s="183"/>
      <c r="K741" s="183"/>
      <c r="L741" s="183"/>
      <c r="M741" s="183"/>
      <c r="N741" s="183"/>
      <c r="O741" s="183"/>
      <c r="P741" s="183"/>
    </row>
    <row r="742" spans="3:16">
      <c r="C742" s="183"/>
      <c r="D742" s="183"/>
      <c r="E742" s="183"/>
      <c r="F742" s="183"/>
      <c r="G742" s="183"/>
      <c r="H742" s="183"/>
      <c r="I742" s="183"/>
      <c r="J742" s="183"/>
      <c r="K742" s="183"/>
      <c r="L742" s="183"/>
      <c r="M742" s="183"/>
      <c r="N742" s="183"/>
      <c r="O742" s="183"/>
      <c r="P742" s="183"/>
    </row>
    <row r="743" spans="3:16">
      <c r="C743" s="183"/>
      <c r="D743" s="183"/>
      <c r="E743" s="183"/>
      <c r="F743" s="183"/>
      <c r="G743" s="183"/>
      <c r="H743" s="183"/>
      <c r="I743" s="183"/>
      <c r="J743" s="183"/>
      <c r="K743" s="183"/>
      <c r="L743" s="183"/>
      <c r="M743" s="183"/>
      <c r="N743" s="183"/>
      <c r="O743" s="183"/>
      <c r="P743" s="183"/>
    </row>
    <row r="744" spans="3:16">
      <c r="C744" s="183"/>
      <c r="D744" s="183"/>
      <c r="E744" s="183"/>
      <c r="F744" s="183"/>
      <c r="G744" s="183"/>
      <c r="H744" s="183"/>
      <c r="I744" s="183"/>
      <c r="J744" s="183"/>
      <c r="K744" s="183"/>
      <c r="L744" s="183"/>
      <c r="M744" s="183"/>
      <c r="N744" s="183"/>
      <c r="O744" s="183"/>
      <c r="P744" s="183"/>
    </row>
    <row r="745" spans="3:16">
      <c r="C745" s="183"/>
      <c r="D745" s="183"/>
      <c r="E745" s="183"/>
      <c r="F745" s="183"/>
      <c r="G745" s="183"/>
      <c r="H745" s="183"/>
      <c r="I745" s="183"/>
      <c r="J745" s="183"/>
      <c r="K745" s="183"/>
      <c r="L745" s="183"/>
      <c r="M745" s="183"/>
      <c r="N745" s="183"/>
      <c r="O745" s="183"/>
      <c r="P745" s="183"/>
    </row>
    <row r="746" spans="3:16">
      <c r="C746" s="183"/>
      <c r="D746" s="183"/>
      <c r="E746" s="183"/>
      <c r="F746" s="183"/>
      <c r="G746" s="183"/>
      <c r="H746" s="183"/>
      <c r="I746" s="183"/>
      <c r="J746" s="183"/>
      <c r="K746" s="183"/>
      <c r="L746" s="183"/>
      <c r="M746" s="183"/>
      <c r="N746" s="183"/>
      <c r="O746" s="183"/>
      <c r="P746" s="183"/>
    </row>
    <row r="747" spans="3:16">
      <c r="C747" s="183"/>
      <c r="D747" s="183"/>
      <c r="E747" s="183"/>
      <c r="F747" s="183"/>
      <c r="G747" s="183"/>
      <c r="H747" s="183"/>
      <c r="I747" s="183"/>
      <c r="J747" s="183"/>
      <c r="K747" s="183"/>
      <c r="L747" s="183"/>
      <c r="M747" s="183"/>
      <c r="N747" s="183"/>
      <c r="O747" s="183"/>
      <c r="P747" s="183"/>
    </row>
    <row r="748" spans="3:16">
      <c r="C748" s="183"/>
      <c r="D748" s="183"/>
      <c r="E748" s="183"/>
      <c r="F748" s="183"/>
      <c r="G748" s="183"/>
      <c r="H748" s="183"/>
      <c r="I748" s="183"/>
      <c r="J748" s="183"/>
      <c r="K748" s="183"/>
      <c r="L748" s="183"/>
      <c r="M748" s="183"/>
      <c r="N748" s="183"/>
      <c r="O748" s="183"/>
      <c r="P748" s="183"/>
    </row>
    <row r="749" spans="3:16">
      <c r="C749" s="183"/>
      <c r="D749" s="183"/>
      <c r="E749" s="183"/>
      <c r="F749" s="183"/>
      <c r="G749" s="183"/>
      <c r="H749" s="183"/>
      <c r="I749" s="183"/>
      <c r="J749" s="183"/>
      <c r="K749" s="183"/>
      <c r="L749" s="183"/>
      <c r="M749" s="183"/>
      <c r="N749" s="183"/>
      <c r="O749" s="183"/>
      <c r="P749" s="183"/>
    </row>
    <row r="750" spans="3:16">
      <c r="C750" s="183"/>
      <c r="D750" s="183"/>
      <c r="E750" s="183"/>
      <c r="F750" s="183"/>
      <c r="G750" s="183"/>
      <c r="H750" s="183"/>
      <c r="I750" s="183"/>
      <c r="J750" s="183"/>
      <c r="K750" s="183"/>
      <c r="L750" s="183"/>
      <c r="M750" s="183"/>
      <c r="N750" s="183"/>
      <c r="O750" s="183"/>
      <c r="P750" s="183"/>
    </row>
    <row r="751" spans="3:16">
      <c r="C751" s="183"/>
      <c r="D751" s="183"/>
      <c r="E751" s="183"/>
      <c r="F751" s="183"/>
      <c r="G751" s="183"/>
      <c r="H751" s="183"/>
      <c r="I751" s="183"/>
      <c r="J751" s="183"/>
      <c r="K751" s="183"/>
      <c r="L751" s="183"/>
      <c r="M751" s="183"/>
      <c r="N751" s="183"/>
      <c r="O751" s="183"/>
      <c r="P751" s="183"/>
    </row>
    <row r="752" spans="3:16">
      <c r="C752" s="183"/>
      <c r="D752" s="183"/>
      <c r="E752" s="183"/>
      <c r="F752" s="183"/>
      <c r="G752" s="183"/>
      <c r="H752" s="183"/>
      <c r="I752" s="183"/>
      <c r="J752" s="183"/>
      <c r="K752" s="183"/>
      <c r="L752" s="183"/>
      <c r="M752" s="183"/>
      <c r="N752" s="183"/>
      <c r="O752" s="183"/>
      <c r="P752" s="183"/>
    </row>
    <row r="753" spans="3:16">
      <c r="C753" s="183"/>
      <c r="D753" s="183"/>
      <c r="E753" s="183"/>
      <c r="F753" s="183"/>
      <c r="G753" s="183"/>
      <c r="H753" s="183"/>
      <c r="I753" s="183"/>
      <c r="J753" s="183"/>
      <c r="K753" s="183"/>
      <c r="L753" s="183"/>
      <c r="M753" s="183"/>
      <c r="N753" s="183"/>
      <c r="O753" s="183"/>
      <c r="P753" s="183"/>
    </row>
    <row r="754" spans="3:16">
      <c r="C754" s="183"/>
      <c r="D754" s="183"/>
      <c r="E754" s="183"/>
      <c r="F754" s="183"/>
      <c r="G754" s="183"/>
      <c r="H754" s="183"/>
      <c r="I754" s="183"/>
      <c r="J754" s="183"/>
      <c r="K754" s="183"/>
      <c r="L754" s="183"/>
      <c r="M754" s="183"/>
      <c r="N754" s="183"/>
      <c r="O754" s="183"/>
      <c r="P754" s="183"/>
    </row>
    <row r="755" spans="3:16">
      <c r="C755" s="183"/>
      <c r="D755" s="183"/>
      <c r="E755" s="183"/>
      <c r="F755" s="183"/>
      <c r="G755" s="183"/>
      <c r="H755" s="183"/>
      <c r="I755" s="183"/>
      <c r="J755" s="183"/>
      <c r="K755" s="183"/>
      <c r="L755" s="183"/>
      <c r="M755" s="183"/>
      <c r="N755" s="183"/>
      <c r="O755" s="183"/>
      <c r="P755" s="183"/>
    </row>
    <row r="756" spans="3:16">
      <c r="C756" s="183"/>
      <c r="D756" s="183"/>
      <c r="E756" s="183"/>
      <c r="F756" s="183"/>
      <c r="G756" s="183"/>
      <c r="H756" s="183"/>
      <c r="I756" s="183"/>
      <c r="J756" s="183"/>
      <c r="K756" s="183"/>
      <c r="L756" s="183"/>
      <c r="M756" s="183"/>
      <c r="N756" s="183"/>
      <c r="O756" s="183"/>
      <c r="P756" s="183"/>
    </row>
    <row r="757" spans="3:16">
      <c r="C757" s="183"/>
      <c r="D757" s="183"/>
      <c r="E757" s="183"/>
      <c r="F757" s="183"/>
      <c r="G757" s="183"/>
      <c r="H757" s="183"/>
      <c r="I757" s="183"/>
      <c r="J757" s="183"/>
      <c r="K757" s="183"/>
      <c r="L757" s="183"/>
      <c r="M757" s="183"/>
      <c r="N757" s="183"/>
      <c r="O757" s="183"/>
      <c r="P757" s="183"/>
    </row>
    <row r="758" spans="3:16">
      <c r="C758" s="183"/>
      <c r="D758" s="183"/>
      <c r="E758" s="183"/>
      <c r="F758" s="183"/>
      <c r="G758" s="183"/>
      <c r="H758" s="183"/>
      <c r="I758" s="183"/>
      <c r="J758" s="183"/>
      <c r="K758" s="183"/>
      <c r="L758" s="183"/>
      <c r="M758" s="183"/>
      <c r="N758" s="183"/>
      <c r="O758" s="183"/>
      <c r="P758" s="183"/>
    </row>
    <row r="759" spans="3:16">
      <c r="C759" s="183"/>
      <c r="D759" s="183"/>
      <c r="E759" s="183"/>
      <c r="F759" s="183"/>
      <c r="G759" s="183"/>
      <c r="H759" s="183"/>
      <c r="I759" s="183"/>
      <c r="J759" s="183"/>
      <c r="K759" s="183"/>
      <c r="L759" s="183"/>
      <c r="M759" s="183"/>
      <c r="N759" s="183"/>
      <c r="O759" s="183"/>
      <c r="P759" s="183"/>
    </row>
    <row r="760" spans="3:16">
      <c r="C760" s="183"/>
      <c r="D760" s="183"/>
      <c r="E760" s="183"/>
      <c r="F760" s="183"/>
      <c r="G760" s="183"/>
      <c r="H760" s="183"/>
      <c r="I760" s="183"/>
      <c r="J760" s="183"/>
      <c r="K760" s="183"/>
      <c r="L760" s="183"/>
      <c r="M760" s="183"/>
      <c r="N760" s="183"/>
      <c r="O760" s="183"/>
      <c r="P760" s="183"/>
    </row>
    <row r="761" spans="3:16">
      <c r="C761" s="183"/>
      <c r="D761" s="183"/>
      <c r="E761" s="183"/>
      <c r="F761" s="183"/>
      <c r="G761" s="183"/>
      <c r="H761" s="183"/>
      <c r="I761" s="183"/>
      <c r="J761" s="183"/>
      <c r="K761" s="183"/>
      <c r="L761" s="183"/>
      <c r="M761" s="183"/>
      <c r="N761" s="183"/>
      <c r="O761" s="183"/>
      <c r="P761" s="183"/>
    </row>
    <row r="762" spans="3:16">
      <c r="C762" s="183"/>
      <c r="D762" s="183"/>
      <c r="E762" s="183"/>
      <c r="F762" s="183"/>
      <c r="G762" s="183"/>
      <c r="H762" s="183"/>
      <c r="I762" s="183"/>
      <c r="J762" s="183"/>
      <c r="K762" s="183"/>
      <c r="L762" s="183"/>
      <c r="M762" s="183"/>
      <c r="N762" s="183"/>
      <c r="O762" s="183"/>
      <c r="P762" s="183"/>
    </row>
    <row r="763" spans="3:16">
      <c r="C763" s="183"/>
      <c r="D763" s="183"/>
      <c r="E763" s="183"/>
      <c r="F763" s="183"/>
      <c r="G763" s="183"/>
      <c r="H763" s="183"/>
      <c r="I763" s="183"/>
      <c r="J763" s="183"/>
      <c r="K763" s="183"/>
      <c r="L763" s="183"/>
      <c r="M763" s="183"/>
      <c r="N763" s="183"/>
      <c r="O763" s="183"/>
      <c r="P763" s="183"/>
    </row>
    <row r="764" spans="3:16">
      <c r="C764" s="183"/>
      <c r="D764" s="183"/>
      <c r="E764" s="183"/>
      <c r="F764" s="183"/>
      <c r="G764" s="183"/>
      <c r="H764" s="183"/>
      <c r="I764" s="183"/>
      <c r="J764" s="183"/>
      <c r="K764" s="183"/>
      <c r="L764" s="183"/>
      <c r="M764" s="183"/>
      <c r="N764" s="183"/>
      <c r="O764" s="183"/>
      <c r="P764" s="183"/>
    </row>
    <row r="765" spans="3:16">
      <c r="C765" s="183"/>
      <c r="D765" s="183"/>
      <c r="E765" s="183"/>
      <c r="F765" s="183"/>
      <c r="G765" s="183"/>
      <c r="H765" s="183"/>
      <c r="I765" s="183"/>
      <c r="J765" s="183"/>
      <c r="K765" s="183"/>
      <c r="L765" s="183"/>
      <c r="M765" s="183"/>
      <c r="N765" s="183"/>
      <c r="O765" s="183"/>
      <c r="P765" s="183"/>
    </row>
    <row r="766" spans="3:16">
      <c r="C766" s="183"/>
      <c r="D766" s="183"/>
      <c r="E766" s="183"/>
      <c r="F766" s="183"/>
      <c r="G766" s="183"/>
      <c r="H766" s="183"/>
      <c r="I766" s="183"/>
      <c r="J766" s="183"/>
      <c r="K766" s="183"/>
      <c r="L766" s="183"/>
      <c r="M766" s="183"/>
      <c r="N766" s="183"/>
      <c r="O766" s="183"/>
      <c r="P766" s="183"/>
    </row>
    <row r="767" spans="3:16">
      <c r="C767" s="183"/>
      <c r="D767" s="183"/>
      <c r="E767" s="183"/>
      <c r="F767" s="183"/>
      <c r="G767" s="183"/>
      <c r="H767" s="183"/>
      <c r="I767" s="183"/>
      <c r="J767" s="183"/>
      <c r="K767" s="183"/>
      <c r="L767" s="183"/>
      <c r="M767" s="183"/>
      <c r="N767" s="183"/>
      <c r="O767" s="183"/>
      <c r="P767" s="183"/>
    </row>
    <row r="768" spans="3:16">
      <c r="C768" s="183"/>
      <c r="D768" s="183"/>
      <c r="E768" s="183"/>
      <c r="F768" s="183"/>
      <c r="G768" s="183"/>
      <c r="H768" s="183"/>
      <c r="I768" s="183"/>
      <c r="J768" s="183"/>
      <c r="K768" s="183"/>
      <c r="L768" s="183"/>
      <c r="M768" s="183"/>
      <c r="N768" s="183"/>
      <c r="O768" s="183"/>
      <c r="P768" s="183"/>
    </row>
    <row r="769" spans="3:16">
      <c r="C769" s="183"/>
      <c r="D769" s="183"/>
      <c r="E769" s="183"/>
      <c r="F769" s="183"/>
      <c r="G769" s="183"/>
      <c r="H769" s="183"/>
      <c r="I769" s="183"/>
      <c r="J769" s="183"/>
      <c r="K769" s="183"/>
      <c r="L769" s="183"/>
      <c r="M769" s="183"/>
      <c r="N769" s="183"/>
      <c r="O769" s="183"/>
      <c r="P769" s="183"/>
    </row>
    <row r="770" spans="3:16">
      <c r="C770" s="183"/>
      <c r="D770" s="183"/>
      <c r="E770" s="183"/>
      <c r="F770" s="183"/>
      <c r="G770" s="183"/>
      <c r="H770" s="183"/>
      <c r="I770" s="183"/>
      <c r="J770" s="183"/>
      <c r="K770" s="183"/>
      <c r="L770" s="183"/>
      <c r="M770" s="183"/>
      <c r="N770" s="183"/>
      <c r="O770" s="183"/>
      <c r="P770" s="183"/>
    </row>
    <row r="771" spans="3:16">
      <c r="C771" s="183"/>
      <c r="D771" s="183"/>
      <c r="E771" s="183"/>
      <c r="F771" s="183"/>
      <c r="G771" s="183"/>
      <c r="H771" s="183"/>
      <c r="I771" s="183"/>
      <c r="J771" s="183"/>
      <c r="K771" s="183"/>
      <c r="L771" s="183"/>
      <c r="M771" s="183"/>
      <c r="N771" s="183"/>
      <c r="O771" s="183"/>
      <c r="P771" s="183"/>
    </row>
    <row r="772" spans="3:16">
      <c r="C772" s="183"/>
      <c r="D772" s="183"/>
      <c r="E772" s="183"/>
      <c r="F772" s="183"/>
      <c r="G772" s="183"/>
      <c r="H772" s="183"/>
      <c r="I772" s="183"/>
      <c r="J772" s="183"/>
      <c r="K772" s="183"/>
      <c r="L772" s="183"/>
      <c r="M772" s="183"/>
      <c r="N772" s="183"/>
      <c r="O772" s="183"/>
      <c r="P772" s="183"/>
    </row>
    <row r="773" spans="3:16">
      <c r="C773" s="183"/>
      <c r="D773" s="183"/>
      <c r="E773" s="183"/>
      <c r="F773" s="183"/>
      <c r="G773" s="183"/>
      <c r="H773" s="183"/>
      <c r="I773" s="183"/>
      <c r="J773" s="183"/>
      <c r="K773" s="183"/>
      <c r="L773" s="183"/>
      <c r="M773" s="183"/>
      <c r="N773" s="183"/>
      <c r="O773" s="183"/>
      <c r="P773" s="183"/>
    </row>
    <row r="774" spans="3:16">
      <c r="C774" s="183"/>
      <c r="D774" s="183"/>
      <c r="E774" s="183"/>
      <c r="F774" s="183"/>
      <c r="G774" s="183"/>
      <c r="H774" s="183"/>
      <c r="I774" s="183"/>
      <c r="J774" s="183"/>
      <c r="K774" s="183"/>
      <c r="L774" s="183"/>
      <c r="M774" s="183"/>
      <c r="N774" s="183"/>
      <c r="O774" s="183"/>
      <c r="P774" s="183"/>
    </row>
    <row r="775" spans="3:16">
      <c r="C775" s="183"/>
      <c r="D775" s="183"/>
      <c r="E775" s="183"/>
      <c r="F775" s="183"/>
      <c r="G775" s="183"/>
      <c r="H775" s="183"/>
      <c r="I775" s="183"/>
      <c r="J775" s="183"/>
      <c r="K775" s="183"/>
      <c r="L775" s="183"/>
      <c r="M775" s="183"/>
      <c r="N775" s="183"/>
      <c r="O775" s="183"/>
      <c r="P775" s="183"/>
    </row>
    <row r="776" spans="3:16">
      <c r="C776" s="183"/>
      <c r="D776" s="183"/>
      <c r="E776" s="183"/>
      <c r="F776" s="183"/>
      <c r="G776" s="183"/>
      <c r="H776" s="183"/>
      <c r="I776" s="183"/>
      <c r="J776" s="183"/>
      <c r="K776" s="183"/>
      <c r="L776" s="183"/>
      <c r="M776" s="183"/>
      <c r="N776" s="183"/>
      <c r="O776" s="183"/>
      <c r="P776" s="183"/>
    </row>
    <row r="777" spans="3:16">
      <c r="C777" s="183"/>
      <c r="D777" s="183"/>
      <c r="E777" s="183"/>
      <c r="F777" s="183"/>
      <c r="G777" s="183"/>
      <c r="H777" s="183"/>
      <c r="I777" s="183"/>
      <c r="J777" s="183"/>
      <c r="K777" s="183"/>
      <c r="L777" s="183"/>
      <c r="M777" s="183"/>
      <c r="N777" s="183"/>
      <c r="O777" s="183"/>
      <c r="P777" s="183"/>
    </row>
    <row r="778" spans="3:16">
      <c r="C778" s="183"/>
      <c r="D778" s="183"/>
      <c r="E778" s="183"/>
      <c r="F778" s="183"/>
      <c r="G778" s="183"/>
      <c r="H778" s="183"/>
      <c r="I778" s="183"/>
      <c r="J778" s="183"/>
      <c r="K778" s="183"/>
      <c r="L778" s="183"/>
      <c r="M778" s="183"/>
      <c r="N778" s="183"/>
      <c r="O778" s="183"/>
      <c r="P778" s="183"/>
    </row>
    <row r="779" spans="3:16">
      <c r="C779" s="183"/>
      <c r="D779" s="183"/>
      <c r="E779" s="183"/>
      <c r="F779" s="183"/>
      <c r="G779" s="183"/>
      <c r="H779" s="183"/>
      <c r="I779" s="183"/>
      <c r="J779" s="183"/>
      <c r="K779" s="183"/>
      <c r="L779" s="183"/>
      <c r="M779" s="183"/>
      <c r="N779" s="183"/>
      <c r="O779" s="183"/>
      <c r="P779" s="183"/>
    </row>
    <row r="780" spans="3:16">
      <c r="C780" s="183"/>
      <c r="D780" s="183"/>
      <c r="E780" s="183"/>
      <c r="F780" s="183"/>
      <c r="G780" s="183"/>
      <c r="H780" s="183"/>
      <c r="I780" s="183"/>
      <c r="J780" s="183"/>
      <c r="K780" s="183"/>
      <c r="L780" s="183"/>
      <c r="M780" s="183"/>
      <c r="N780" s="183"/>
      <c r="O780" s="183"/>
      <c r="P780" s="183"/>
    </row>
    <row r="781" spans="3:16">
      <c r="C781" s="183"/>
      <c r="D781" s="183"/>
      <c r="E781" s="183"/>
      <c r="F781" s="183"/>
      <c r="G781" s="183"/>
      <c r="H781" s="183"/>
      <c r="I781" s="183"/>
      <c r="J781" s="183"/>
      <c r="K781" s="183"/>
      <c r="L781" s="183"/>
      <c r="M781" s="183"/>
      <c r="N781" s="183"/>
      <c r="O781" s="183"/>
      <c r="P781" s="183"/>
    </row>
    <row r="782" spans="3:16">
      <c r="C782" s="183"/>
      <c r="D782" s="183"/>
      <c r="E782" s="183"/>
      <c r="F782" s="183"/>
      <c r="G782" s="183"/>
      <c r="H782" s="183"/>
      <c r="I782" s="183"/>
      <c r="J782" s="183"/>
      <c r="K782" s="183"/>
      <c r="L782" s="183"/>
      <c r="M782" s="183"/>
      <c r="N782" s="183"/>
      <c r="O782" s="183"/>
      <c r="P782" s="183"/>
    </row>
    <row r="783" spans="3:16">
      <c r="C783" s="183"/>
      <c r="D783" s="183"/>
      <c r="E783" s="183"/>
      <c r="F783" s="183"/>
      <c r="G783" s="183"/>
      <c r="H783" s="183"/>
      <c r="I783" s="183"/>
      <c r="J783" s="183"/>
      <c r="K783" s="183"/>
      <c r="L783" s="183"/>
      <c r="M783" s="183"/>
      <c r="N783" s="183"/>
      <c r="O783" s="183"/>
      <c r="P783" s="183"/>
    </row>
    <row r="784" spans="3:16">
      <c r="C784" s="183"/>
      <c r="D784" s="183"/>
      <c r="E784" s="183"/>
      <c r="F784" s="183"/>
      <c r="G784" s="183"/>
      <c r="H784" s="183"/>
      <c r="I784" s="183"/>
      <c r="J784" s="183"/>
      <c r="K784" s="183"/>
      <c r="L784" s="183"/>
      <c r="M784" s="183"/>
      <c r="N784" s="183"/>
      <c r="O784" s="183"/>
      <c r="P784" s="183"/>
    </row>
    <row r="785" spans="3:16">
      <c r="C785" s="183"/>
      <c r="D785" s="183"/>
      <c r="E785" s="183"/>
      <c r="F785" s="183"/>
      <c r="G785" s="183"/>
      <c r="H785" s="183"/>
      <c r="I785" s="183"/>
      <c r="J785" s="183"/>
      <c r="K785" s="183"/>
      <c r="L785" s="183"/>
      <c r="M785" s="183"/>
      <c r="N785" s="183"/>
      <c r="O785" s="183"/>
      <c r="P785" s="183"/>
    </row>
    <row r="786" spans="3:16">
      <c r="C786" s="183"/>
      <c r="D786" s="183"/>
      <c r="E786" s="183"/>
      <c r="F786" s="183"/>
      <c r="G786" s="183"/>
      <c r="H786" s="183"/>
      <c r="I786" s="183"/>
      <c r="J786" s="183"/>
      <c r="K786" s="183"/>
      <c r="L786" s="183"/>
      <c r="M786" s="183"/>
      <c r="N786" s="183"/>
      <c r="O786" s="183"/>
      <c r="P786" s="183"/>
    </row>
    <row r="787" spans="3:16">
      <c r="C787" s="183"/>
      <c r="D787" s="183"/>
      <c r="E787" s="183"/>
      <c r="F787" s="183"/>
      <c r="G787" s="183"/>
      <c r="H787" s="183"/>
      <c r="I787" s="183"/>
      <c r="J787" s="183"/>
      <c r="K787" s="183"/>
      <c r="L787" s="183"/>
      <c r="M787" s="183"/>
      <c r="N787" s="183"/>
      <c r="O787" s="183"/>
      <c r="P787" s="183"/>
    </row>
    <row r="788" spans="3:16">
      <c r="C788" s="183"/>
      <c r="D788" s="183"/>
      <c r="E788" s="183"/>
      <c r="F788" s="183"/>
      <c r="G788" s="183"/>
      <c r="H788" s="183"/>
      <c r="I788" s="183"/>
      <c r="J788" s="183"/>
      <c r="K788" s="183"/>
      <c r="L788" s="183"/>
      <c r="M788" s="183"/>
      <c r="N788" s="183"/>
      <c r="O788" s="183"/>
      <c r="P788" s="183"/>
    </row>
    <row r="789" spans="3:16">
      <c r="C789" s="183"/>
      <c r="D789" s="183"/>
      <c r="E789" s="183"/>
      <c r="F789" s="183"/>
      <c r="G789" s="183"/>
      <c r="H789" s="183"/>
      <c r="I789" s="183"/>
      <c r="J789" s="183"/>
      <c r="K789" s="183"/>
      <c r="L789" s="183"/>
      <c r="M789" s="183"/>
      <c r="N789" s="183"/>
      <c r="O789" s="183"/>
      <c r="P789" s="183"/>
    </row>
    <row r="790" spans="3:16">
      <c r="C790" s="183"/>
      <c r="D790" s="183"/>
      <c r="E790" s="183"/>
      <c r="F790" s="183"/>
      <c r="G790" s="183"/>
      <c r="H790" s="183"/>
      <c r="I790" s="183"/>
      <c r="J790" s="183"/>
      <c r="K790" s="183"/>
      <c r="L790" s="183"/>
      <c r="M790" s="183"/>
      <c r="N790" s="183"/>
      <c r="O790" s="183"/>
      <c r="P790" s="183"/>
    </row>
    <row r="791" spans="3:16">
      <c r="C791" s="183"/>
      <c r="D791" s="183"/>
      <c r="E791" s="183"/>
      <c r="F791" s="183"/>
      <c r="G791" s="183"/>
      <c r="H791" s="183"/>
      <c r="I791" s="183"/>
      <c r="J791" s="183"/>
      <c r="K791" s="183"/>
      <c r="L791" s="183"/>
      <c r="M791" s="183"/>
      <c r="N791" s="183"/>
      <c r="O791" s="183"/>
      <c r="P791" s="183"/>
    </row>
    <row r="792" spans="3:16">
      <c r="C792" s="183"/>
      <c r="D792" s="183"/>
      <c r="E792" s="183"/>
      <c r="F792" s="183"/>
      <c r="G792" s="183"/>
      <c r="H792" s="183"/>
      <c r="I792" s="183"/>
      <c r="J792" s="183"/>
      <c r="K792" s="183"/>
      <c r="L792" s="183"/>
      <c r="M792" s="183"/>
      <c r="N792" s="183"/>
      <c r="O792" s="183"/>
      <c r="P792" s="183"/>
    </row>
    <row r="793" spans="3:16">
      <c r="C793" s="183"/>
      <c r="D793" s="183"/>
      <c r="E793" s="183"/>
      <c r="F793" s="183"/>
      <c r="G793" s="183"/>
      <c r="H793" s="183"/>
      <c r="I793" s="183"/>
      <c r="J793" s="183"/>
      <c r="K793" s="183"/>
      <c r="L793" s="183"/>
      <c r="M793" s="183"/>
      <c r="N793" s="183"/>
      <c r="O793" s="183"/>
      <c r="P793" s="183"/>
    </row>
    <row r="794" spans="3:16">
      <c r="C794" s="183"/>
      <c r="D794" s="183"/>
      <c r="E794" s="183"/>
      <c r="F794" s="183"/>
      <c r="G794" s="183"/>
      <c r="H794" s="183"/>
      <c r="I794" s="183"/>
      <c r="J794" s="183"/>
      <c r="K794" s="183"/>
      <c r="L794" s="183"/>
      <c r="M794" s="183"/>
      <c r="N794" s="183"/>
      <c r="O794" s="183"/>
      <c r="P794" s="183"/>
    </row>
    <row r="795" spans="3:16">
      <c r="C795" s="183"/>
      <c r="D795" s="183"/>
      <c r="E795" s="183"/>
      <c r="F795" s="183"/>
      <c r="G795" s="183"/>
      <c r="H795" s="183"/>
      <c r="I795" s="183"/>
      <c r="J795" s="183"/>
      <c r="K795" s="183"/>
      <c r="L795" s="183"/>
      <c r="M795" s="183"/>
      <c r="N795" s="183"/>
      <c r="O795" s="183"/>
      <c r="P795" s="183"/>
    </row>
    <row r="796" spans="3:16">
      <c r="C796" s="183"/>
      <c r="D796" s="183"/>
      <c r="E796" s="183"/>
      <c r="F796" s="183"/>
      <c r="G796" s="183"/>
      <c r="H796" s="183"/>
      <c r="I796" s="183"/>
      <c r="J796" s="183"/>
      <c r="K796" s="183"/>
      <c r="L796" s="183"/>
      <c r="M796" s="183"/>
      <c r="N796" s="183"/>
      <c r="O796" s="183"/>
      <c r="P796" s="183"/>
    </row>
    <row r="797" spans="3:16">
      <c r="C797" s="183"/>
      <c r="D797" s="183"/>
      <c r="E797" s="183"/>
      <c r="F797" s="183"/>
      <c r="G797" s="183"/>
      <c r="H797" s="183"/>
      <c r="I797" s="183"/>
      <c r="J797" s="183"/>
      <c r="K797" s="183"/>
      <c r="L797" s="183"/>
      <c r="M797" s="183"/>
      <c r="N797" s="183"/>
      <c r="O797" s="183"/>
      <c r="P797" s="183"/>
    </row>
    <row r="798" spans="3:16">
      <c r="C798" s="183"/>
      <c r="D798" s="183"/>
      <c r="E798" s="183"/>
      <c r="F798" s="183"/>
      <c r="G798" s="183"/>
      <c r="H798" s="183"/>
      <c r="I798" s="183"/>
      <c r="J798" s="183"/>
      <c r="K798" s="183"/>
      <c r="L798" s="183"/>
      <c r="M798" s="183"/>
      <c r="N798" s="183"/>
      <c r="O798" s="183"/>
      <c r="P798" s="183"/>
    </row>
    <row r="799" spans="3:16">
      <c r="C799" s="183"/>
      <c r="D799" s="183"/>
      <c r="E799" s="183"/>
      <c r="F799" s="183"/>
      <c r="G799" s="183"/>
      <c r="H799" s="183"/>
      <c r="I799" s="183"/>
      <c r="J799" s="183"/>
      <c r="K799" s="183"/>
      <c r="L799" s="183"/>
      <c r="M799" s="183"/>
      <c r="N799" s="183"/>
      <c r="O799" s="183"/>
      <c r="P799" s="183"/>
    </row>
    <row r="800" spans="3:16">
      <c r="C800" s="183"/>
      <c r="D800" s="183"/>
      <c r="E800" s="183"/>
      <c r="F800" s="183"/>
      <c r="G800" s="183"/>
      <c r="H800" s="183"/>
      <c r="I800" s="183"/>
      <c r="J800" s="183"/>
      <c r="K800" s="183"/>
      <c r="L800" s="183"/>
      <c r="M800" s="183"/>
      <c r="N800" s="183"/>
      <c r="O800" s="183"/>
      <c r="P800" s="183"/>
    </row>
    <row r="801" spans="3:16">
      <c r="C801" s="183"/>
      <c r="D801" s="183"/>
      <c r="E801" s="183"/>
      <c r="F801" s="183"/>
      <c r="G801" s="183"/>
      <c r="H801" s="183"/>
      <c r="I801" s="183"/>
      <c r="J801" s="183"/>
      <c r="K801" s="183"/>
      <c r="L801" s="183"/>
      <c r="M801" s="183"/>
      <c r="N801" s="183"/>
      <c r="O801" s="183"/>
      <c r="P801" s="183"/>
    </row>
    <row r="802" spans="3:16">
      <c r="C802" s="183"/>
      <c r="D802" s="183"/>
      <c r="E802" s="183"/>
      <c r="F802" s="183"/>
      <c r="G802" s="183"/>
      <c r="H802" s="183"/>
      <c r="I802" s="183"/>
      <c r="J802" s="183"/>
      <c r="K802" s="183"/>
      <c r="L802" s="183"/>
      <c r="M802" s="183"/>
      <c r="N802" s="183"/>
      <c r="O802" s="183"/>
      <c r="P802" s="183"/>
    </row>
    <row r="803" spans="3:16">
      <c r="C803" s="183"/>
      <c r="D803" s="183"/>
      <c r="E803" s="183"/>
      <c r="F803" s="183"/>
      <c r="G803" s="183"/>
      <c r="H803" s="183"/>
      <c r="I803" s="183"/>
      <c r="J803" s="183"/>
      <c r="K803" s="183"/>
      <c r="L803" s="183"/>
      <c r="M803" s="183"/>
      <c r="N803" s="183"/>
      <c r="O803" s="183"/>
      <c r="P803" s="183"/>
    </row>
    <row r="804" spans="3:16">
      <c r="C804" s="183"/>
      <c r="D804" s="183"/>
      <c r="E804" s="183"/>
      <c r="F804" s="183"/>
      <c r="G804" s="183"/>
      <c r="H804" s="183"/>
      <c r="I804" s="183"/>
      <c r="J804" s="183"/>
      <c r="K804" s="183"/>
      <c r="L804" s="183"/>
      <c r="M804" s="183"/>
      <c r="N804" s="183"/>
      <c r="O804" s="183"/>
      <c r="P804" s="183"/>
    </row>
    <row r="805" spans="3:16">
      <c r="C805" s="183"/>
      <c r="D805" s="183"/>
      <c r="E805" s="183"/>
      <c r="F805" s="183"/>
      <c r="G805" s="183"/>
      <c r="H805" s="183"/>
      <c r="I805" s="183"/>
      <c r="J805" s="183"/>
      <c r="K805" s="183"/>
      <c r="L805" s="183"/>
      <c r="M805" s="183"/>
      <c r="N805" s="183"/>
      <c r="O805" s="183"/>
      <c r="P805" s="183"/>
    </row>
    <row r="806" spans="3:16">
      <c r="C806" s="183"/>
      <c r="D806" s="183"/>
      <c r="E806" s="183"/>
      <c r="F806" s="183"/>
      <c r="G806" s="183"/>
      <c r="H806" s="183"/>
      <c r="I806" s="183"/>
      <c r="J806" s="183"/>
      <c r="K806" s="183"/>
      <c r="L806" s="183"/>
      <c r="M806" s="183"/>
      <c r="N806" s="183"/>
      <c r="O806" s="183"/>
      <c r="P806" s="183"/>
    </row>
    <row r="807" spans="3:16">
      <c r="C807" s="183"/>
      <c r="D807" s="183"/>
      <c r="E807" s="183"/>
      <c r="F807" s="183"/>
      <c r="G807" s="183"/>
      <c r="H807" s="183"/>
      <c r="I807" s="183"/>
      <c r="J807" s="183"/>
      <c r="K807" s="183"/>
      <c r="L807" s="183"/>
      <c r="M807" s="183"/>
      <c r="N807" s="183"/>
      <c r="O807" s="183"/>
      <c r="P807" s="183"/>
    </row>
    <row r="808" spans="3:16">
      <c r="C808" s="183"/>
      <c r="D808" s="183"/>
      <c r="E808" s="183"/>
      <c r="F808" s="183"/>
      <c r="G808" s="183"/>
      <c r="H808" s="183"/>
      <c r="I808" s="183"/>
      <c r="J808" s="183"/>
      <c r="K808" s="183"/>
      <c r="L808" s="183"/>
      <c r="M808" s="183"/>
      <c r="N808" s="183"/>
      <c r="O808" s="183"/>
      <c r="P808" s="183"/>
    </row>
    <row r="809" spans="3:16">
      <c r="C809" s="183"/>
      <c r="D809" s="183"/>
      <c r="E809" s="183"/>
      <c r="F809" s="183"/>
      <c r="G809" s="183"/>
      <c r="H809" s="183"/>
      <c r="I809" s="183"/>
      <c r="J809" s="183"/>
      <c r="K809" s="183"/>
      <c r="L809" s="183"/>
      <c r="M809" s="183"/>
      <c r="N809" s="183"/>
      <c r="O809" s="183"/>
      <c r="P809" s="183"/>
    </row>
    <row r="810" spans="3:16">
      <c r="C810" s="183"/>
      <c r="D810" s="183"/>
      <c r="E810" s="183"/>
      <c r="F810" s="183"/>
      <c r="G810" s="183"/>
      <c r="H810" s="183"/>
      <c r="I810" s="183"/>
      <c r="J810" s="183"/>
      <c r="K810" s="183"/>
      <c r="L810" s="183"/>
      <c r="M810" s="183"/>
      <c r="N810" s="183"/>
      <c r="O810" s="183"/>
      <c r="P810" s="183"/>
    </row>
    <row r="811" spans="3:16">
      <c r="C811" s="183"/>
      <c r="D811" s="183"/>
      <c r="E811" s="183"/>
      <c r="F811" s="183"/>
      <c r="G811" s="183"/>
      <c r="H811" s="183"/>
      <c r="I811" s="183"/>
      <c r="J811" s="183"/>
      <c r="K811" s="183"/>
      <c r="L811" s="183"/>
      <c r="M811" s="183"/>
      <c r="N811" s="183"/>
      <c r="O811" s="183"/>
      <c r="P811" s="183"/>
    </row>
    <row r="812" spans="3:16">
      <c r="C812" s="183"/>
      <c r="D812" s="183"/>
      <c r="E812" s="183"/>
      <c r="F812" s="183"/>
      <c r="G812" s="183"/>
      <c r="H812" s="183"/>
      <c r="I812" s="183"/>
      <c r="J812" s="183"/>
      <c r="K812" s="183"/>
      <c r="L812" s="183"/>
      <c r="M812" s="183"/>
      <c r="N812" s="183"/>
      <c r="O812" s="183"/>
      <c r="P812" s="183"/>
    </row>
    <row r="813" spans="3:16">
      <c r="C813" s="183"/>
      <c r="D813" s="183"/>
      <c r="E813" s="183"/>
      <c r="F813" s="183"/>
      <c r="G813" s="183"/>
      <c r="H813" s="183"/>
      <c r="I813" s="183"/>
      <c r="J813" s="183"/>
      <c r="K813" s="183"/>
      <c r="L813" s="183"/>
      <c r="M813" s="183"/>
      <c r="N813" s="183"/>
      <c r="O813" s="183"/>
      <c r="P813" s="183"/>
    </row>
    <row r="814" spans="3:16">
      <c r="C814" s="183"/>
      <c r="D814" s="183"/>
      <c r="E814" s="183"/>
      <c r="F814" s="183"/>
      <c r="G814" s="183"/>
      <c r="H814" s="183"/>
      <c r="I814" s="183"/>
      <c r="J814" s="183"/>
      <c r="K814" s="183"/>
      <c r="L814" s="183"/>
      <c r="M814" s="183"/>
      <c r="N814" s="183"/>
      <c r="O814" s="183"/>
      <c r="P814" s="183"/>
    </row>
    <row r="815" spans="3:16">
      <c r="C815" s="183"/>
      <c r="D815" s="183"/>
      <c r="E815" s="183"/>
      <c r="F815" s="183"/>
      <c r="G815" s="183"/>
      <c r="H815" s="183"/>
      <c r="I815" s="183"/>
      <c r="J815" s="183"/>
      <c r="K815" s="183"/>
      <c r="L815" s="183"/>
      <c r="M815" s="183"/>
      <c r="N815" s="183"/>
      <c r="O815" s="183"/>
      <c r="P815" s="183"/>
    </row>
    <row r="816" spans="3:16">
      <c r="C816" s="183"/>
      <c r="D816" s="183"/>
      <c r="E816" s="183"/>
      <c r="F816" s="183"/>
      <c r="G816" s="183"/>
      <c r="H816" s="183"/>
      <c r="I816" s="183"/>
      <c r="J816" s="183"/>
      <c r="K816" s="183"/>
      <c r="L816" s="183"/>
      <c r="M816" s="183"/>
      <c r="N816" s="183"/>
      <c r="O816" s="183"/>
      <c r="P816" s="183"/>
    </row>
    <row r="817" spans="3:16">
      <c r="C817" s="183"/>
      <c r="D817" s="183"/>
      <c r="E817" s="183"/>
      <c r="F817" s="183"/>
      <c r="G817" s="183"/>
      <c r="H817" s="183"/>
      <c r="I817" s="183"/>
      <c r="J817" s="183"/>
      <c r="K817" s="183"/>
      <c r="L817" s="183"/>
      <c r="M817" s="183"/>
      <c r="N817" s="183"/>
      <c r="O817" s="183"/>
      <c r="P817" s="183"/>
    </row>
    <row r="818" spans="3:16">
      <c r="C818" s="183"/>
      <c r="D818" s="183"/>
      <c r="E818" s="183"/>
      <c r="F818" s="183"/>
      <c r="G818" s="183"/>
      <c r="H818" s="183"/>
      <c r="I818" s="183"/>
      <c r="J818" s="183"/>
      <c r="K818" s="183"/>
      <c r="L818" s="183"/>
      <c r="M818" s="183"/>
      <c r="N818" s="183"/>
      <c r="O818" s="183"/>
      <c r="P818" s="183"/>
    </row>
    <row r="819" spans="3:16">
      <c r="C819" s="183"/>
      <c r="D819" s="183"/>
      <c r="E819" s="183"/>
      <c r="F819" s="183"/>
      <c r="G819" s="183"/>
      <c r="H819" s="183"/>
      <c r="I819" s="183"/>
      <c r="J819" s="183"/>
      <c r="K819" s="183"/>
      <c r="L819" s="183"/>
      <c r="M819" s="183"/>
      <c r="N819" s="183"/>
      <c r="O819" s="183"/>
      <c r="P819" s="183"/>
    </row>
    <row r="820" spans="3:16">
      <c r="C820" s="183"/>
      <c r="D820" s="183"/>
      <c r="E820" s="183"/>
      <c r="F820" s="183"/>
      <c r="G820" s="183"/>
      <c r="H820" s="183"/>
      <c r="I820" s="183"/>
      <c r="J820" s="183"/>
      <c r="K820" s="183"/>
      <c r="L820" s="183"/>
      <c r="M820" s="183"/>
      <c r="N820" s="183"/>
      <c r="O820" s="183"/>
      <c r="P820" s="183"/>
    </row>
    <row r="821" spans="3:16">
      <c r="C821" s="183"/>
      <c r="D821" s="183"/>
      <c r="E821" s="183"/>
      <c r="F821" s="183"/>
      <c r="G821" s="183"/>
      <c r="H821" s="183"/>
      <c r="I821" s="183"/>
      <c r="J821" s="183"/>
      <c r="K821" s="183"/>
      <c r="L821" s="183"/>
      <c r="M821" s="183"/>
      <c r="N821" s="183"/>
      <c r="O821" s="183"/>
      <c r="P821" s="183"/>
    </row>
    <row r="822" spans="3:16">
      <c r="C822" s="183"/>
      <c r="D822" s="183"/>
      <c r="E822" s="183"/>
      <c r="F822" s="183"/>
      <c r="G822" s="183"/>
      <c r="H822" s="183"/>
      <c r="I822" s="183"/>
      <c r="J822" s="183"/>
      <c r="K822" s="183"/>
      <c r="L822" s="183"/>
      <c r="M822" s="183"/>
      <c r="N822" s="183"/>
      <c r="O822" s="183"/>
      <c r="P822" s="183"/>
    </row>
    <row r="823" spans="3:16">
      <c r="C823" s="183"/>
      <c r="D823" s="183"/>
      <c r="E823" s="183"/>
      <c r="F823" s="183"/>
      <c r="G823" s="183"/>
      <c r="H823" s="183"/>
      <c r="I823" s="183"/>
      <c r="J823" s="183"/>
      <c r="K823" s="183"/>
      <c r="L823" s="183"/>
      <c r="M823" s="183"/>
      <c r="N823" s="183"/>
      <c r="O823" s="183"/>
      <c r="P823" s="183"/>
    </row>
    <row r="824" spans="3:16">
      <c r="C824" s="183"/>
      <c r="D824" s="183"/>
      <c r="E824" s="183"/>
      <c r="F824" s="183"/>
      <c r="G824" s="183"/>
      <c r="H824" s="183"/>
      <c r="I824" s="183"/>
      <c r="J824" s="183"/>
      <c r="K824" s="183"/>
      <c r="L824" s="183"/>
      <c r="M824" s="183"/>
      <c r="N824" s="183"/>
      <c r="O824" s="183"/>
      <c r="P824" s="183"/>
    </row>
    <row r="825" spans="3:16">
      <c r="C825" s="183"/>
      <c r="D825" s="183"/>
      <c r="E825" s="183"/>
      <c r="F825" s="183"/>
      <c r="G825" s="183"/>
      <c r="H825" s="183"/>
      <c r="I825" s="183"/>
      <c r="J825" s="183"/>
      <c r="K825" s="183"/>
      <c r="L825" s="183"/>
      <c r="M825" s="183"/>
      <c r="N825" s="183"/>
      <c r="O825" s="183"/>
      <c r="P825" s="183"/>
    </row>
    <row r="826" spans="3:16">
      <c r="C826" s="183"/>
      <c r="D826" s="183"/>
      <c r="E826" s="183"/>
      <c r="F826" s="183"/>
      <c r="G826" s="183"/>
      <c r="H826" s="183"/>
      <c r="I826" s="183"/>
      <c r="J826" s="183"/>
      <c r="K826" s="183"/>
      <c r="L826" s="183"/>
      <c r="M826" s="183"/>
      <c r="N826" s="183"/>
      <c r="O826" s="183"/>
      <c r="P826" s="183"/>
    </row>
    <row r="827" spans="3:16">
      <c r="C827" s="183"/>
      <c r="D827" s="183"/>
      <c r="E827" s="183"/>
      <c r="F827" s="183"/>
      <c r="G827" s="183"/>
      <c r="H827" s="183"/>
      <c r="I827" s="183"/>
      <c r="J827" s="183"/>
      <c r="K827" s="183"/>
      <c r="L827" s="183"/>
      <c r="M827" s="183"/>
      <c r="N827" s="183"/>
      <c r="O827" s="183"/>
      <c r="P827" s="183"/>
    </row>
    <row r="828" spans="3:16">
      <c r="C828" s="183"/>
      <c r="D828" s="183"/>
      <c r="E828" s="183"/>
      <c r="F828" s="183"/>
      <c r="G828" s="183"/>
      <c r="H828" s="183"/>
      <c r="I828" s="183"/>
      <c r="J828" s="183"/>
      <c r="K828" s="183"/>
      <c r="L828" s="183"/>
      <c r="M828" s="183"/>
      <c r="N828" s="183"/>
      <c r="O828" s="183"/>
      <c r="P828" s="183"/>
    </row>
    <row r="829" spans="3:16">
      <c r="C829" s="183"/>
      <c r="D829" s="183"/>
      <c r="E829" s="183"/>
      <c r="F829" s="183"/>
      <c r="G829" s="183"/>
      <c r="H829" s="183"/>
      <c r="I829" s="183"/>
      <c r="J829" s="183"/>
      <c r="K829" s="183"/>
      <c r="L829" s="183"/>
      <c r="M829" s="183"/>
      <c r="N829" s="183"/>
      <c r="O829" s="183"/>
      <c r="P829" s="183"/>
    </row>
    <row r="830" spans="3:16">
      <c r="C830" s="183"/>
      <c r="D830" s="183"/>
      <c r="E830" s="183"/>
      <c r="F830" s="183"/>
      <c r="G830" s="183"/>
      <c r="H830" s="183"/>
      <c r="I830" s="183"/>
      <c r="J830" s="183"/>
      <c r="K830" s="183"/>
      <c r="L830" s="183"/>
      <c r="M830" s="183"/>
      <c r="N830" s="183"/>
      <c r="O830" s="183"/>
      <c r="P830" s="183"/>
    </row>
    <row r="831" spans="3:16">
      <c r="C831" s="183"/>
      <c r="D831" s="183"/>
      <c r="E831" s="183"/>
      <c r="F831" s="183"/>
      <c r="G831" s="183"/>
      <c r="H831" s="183"/>
      <c r="I831" s="183"/>
      <c r="J831" s="183"/>
      <c r="K831" s="183"/>
      <c r="L831" s="183"/>
      <c r="M831" s="183"/>
      <c r="N831" s="183"/>
      <c r="O831" s="183"/>
      <c r="P831" s="183"/>
    </row>
    <row r="832" spans="3:16">
      <c r="C832" s="183"/>
      <c r="D832" s="183"/>
      <c r="E832" s="183"/>
      <c r="F832" s="183"/>
      <c r="G832" s="183"/>
      <c r="H832" s="183"/>
      <c r="I832" s="183"/>
      <c r="J832" s="183"/>
      <c r="K832" s="183"/>
      <c r="L832" s="183"/>
      <c r="M832" s="183"/>
      <c r="N832" s="183"/>
      <c r="O832" s="183"/>
      <c r="P832" s="183"/>
    </row>
    <row r="833" spans="3:16">
      <c r="C833" s="183"/>
      <c r="D833" s="183"/>
      <c r="E833" s="183"/>
      <c r="F833" s="183"/>
      <c r="G833" s="183"/>
      <c r="H833" s="183"/>
      <c r="I833" s="183"/>
      <c r="J833" s="183"/>
      <c r="K833" s="183"/>
      <c r="L833" s="183"/>
      <c r="M833" s="183"/>
      <c r="N833" s="183"/>
      <c r="O833" s="183"/>
      <c r="P833" s="183"/>
    </row>
    <row r="834" spans="3:16">
      <c r="C834" s="183"/>
      <c r="D834" s="183"/>
      <c r="E834" s="183"/>
      <c r="F834" s="183"/>
      <c r="G834" s="183"/>
      <c r="H834" s="183"/>
      <c r="I834" s="183"/>
      <c r="J834" s="183"/>
      <c r="K834" s="183"/>
      <c r="L834" s="183"/>
      <c r="M834" s="183"/>
      <c r="N834" s="183"/>
      <c r="O834" s="183"/>
      <c r="P834" s="183"/>
    </row>
    <row r="835" spans="3:16">
      <c r="C835" s="183"/>
      <c r="D835" s="183"/>
      <c r="E835" s="183"/>
      <c r="F835" s="183"/>
      <c r="G835" s="183"/>
      <c r="H835" s="183"/>
      <c r="I835" s="183"/>
      <c r="J835" s="183"/>
      <c r="K835" s="183"/>
      <c r="L835" s="183"/>
      <c r="M835" s="183"/>
      <c r="N835" s="183"/>
      <c r="O835" s="183"/>
      <c r="P835" s="183"/>
    </row>
    <row r="836" spans="3:16">
      <c r="C836" s="183"/>
      <c r="D836" s="183"/>
      <c r="E836" s="183"/>
      <c r="F836" s="183"/>
      <c r="G836" s="183"/>
      <c r="H836" s="183"/>
      <c r="I836" s="183"/>
      <c r="J836" s="183"/>
      <c r="K836" s="183"/>
      <c r="L836" s="183"/>
      <c r="M836" s="183"/>
      <c r="N836" s="183"/>
      <c r="O836" s="183"/>
      <c r="P836" s="183"/>
    </row>
    <row r="837" spans="3:16">
      <c r="C837" s="183"/>
      <c r="D837" s="183"/>
      <c r="E837" s="183"/>
      <c r="F837" s="183"/>
      <c r="G837" s="183"/>
      <c r="H837" s="183"/>
      <c r="I837" s="183"/>
      <c r="J837" s="183"/>
      <c r="K837" s="183"/>
      <c r="L837" s="183"/>
      <c r="M837" s="183"/>
      <c r="N837" s="183"/>
      <c r="O837" s="183"/>
      <c r="P837" s="183"/>
    </row>
    <row r="838" spans="3:16">
      <c r="C838" s="183"/>
      <c r="D838" s="183"/>
      <c r="E838" s="183"/>
      <c r="F838" s="183"/>
      <c r="G838" s="183"/>
      <c r="H838" s="183"/>
      <c r="I838" s="183"/>
      <c r="J838" s="183"/>
      <c r="K838" s="183"/>
      <c r="L838" s="183"/>
      <c r="M838" s="183"/>
      <c r="N838" s="183"/>
      <c r="O838" s="183"/>
      <c r="P838" s="183"/>
    </row>
    <row r="839" spans="3:16">
      <c r="C839" s="183"/>
      <c r="D839" s="183"/>
      <c r="E839" s="183"/>
      <c r="F839" s="183"/>
      <c r="G839" s="183"/>
      <c r="H839" s="183"/>
      <c r="I839" s="183"/>
      <c r="J839" s="183"/>
      <c r="K839" s="183"/>
      <c r="L839" s="183"/>
      <c r="M839" s="183"/>
      <c r="N839" s="183"/>
      <c r="O839" s="183"/>
      <c r="P839" s="183"/>
    </row>
    <row r="840" spans="3:16">
      <c r="C840" s="183"/>
      <c r="D840" s="183"/>
      <c r="E840" s="183"/>
      <c r="F840" s="183"/>
      <c r="G840" s="183"/>
      <c r="H840" s="183"/>
      <c r="I840" s="183"/>
      <c r="J840" s="183"/>
      <c r="K840" s="183"/>
      <c r="L840" s="183"/>
      <c r="M840" s="183"/>
      <c r="N840" s="183"/>
      <c r="O840" s="183"/>
      <c r="P840" s="183"/>
    </row>
    <row r="841" spans="3:16">
      <c r="C841" s="183"/>
      <c r="D841" s="183"/>
      <c r="E841" s="183"/>
      <c r="F841" s="183"/>
      <c r="G841" s="183"/>
      <c r="H841" s="183"/>
      <c r="I841" s="183"/>
      <c r="J841" s="183"/>
      <c r="K841" s="183"/>
      <c r="L841" s="183"/>
      <c r="M841" s="183"/>
      <c r="N841" s="183"/>
      <c r="O841" s="183"/>
      <c r="P841" s="183"/>
    </row>
    <row r="842" spans="3:16">
      <c r="C842" s="183"/>
      <c r="D842" s="183"/>
      <c r="E842" s="183"/>
      <c r="F842" s="183"/>
      <c r="G842" s="183"/>
      <c r="H842" s="183"/>
      <c r="I842" s="183"/>
      <c r="J842" s="183"/>
      <c r="K842" s="183"/>
      <c r="L842" s="183"/>
      <c r="M842" s="183"/>
      <c r="N842" s="183"/>
      <c r="O842" s="183"/>
      <c r="P842" s="183"/>
    </row>
    <row r="843" spans="3:16">
      <c r="C843" s="183"/>
      <c r="D843" s="183"/>
      <c r="E843" s="183"/>
      <c r="F843" s="183"/>
      <c r="G843" s="183"/>
      <c r="H843" s="183"/>
      <c r="I843" s="183"/>
      <c r="J843" s="183"/>
      <c r="K843" s="183"/>
      <c r="L843" s="183"/>
      <c r="M843" s="183"/>
      <c r="N843" s="183"/>
      <c r="O843" s="183"/>
      <c r="P843" s="183"/>
    </row>
    <row r="844" spans="3:16">
      <c r="C844" s="183"/>
      <c r="D844" s="183"/>
      <c r="E844" s="183"/>
      <c r="F844" s="183"/>
      <c r="G844" s="183"/>
      <c r="H844" s="183"/>
      <c r="I844" s="183"/>
      <c r="J844" s="183"/>
      <c r="K844" s="183"/>
      <c r="L844" s="183"/>
      <c r="M844" s="183"/>
      <c r="N844" s="183"/>
      <c r="O844" s="183"/>
      <c r="P844" s="183"/>
    </row>
    <row r="845" spans="3:16">
      <c r="C845" s="183"/>
      <c r="D845" s="183"/>
      <c r="E845" s="183"/>
      <c r="F845" s="183"/>
      <c r="G845" s="183"/>
      <c r="H845" s="183"/>
      <c r="I845" s="183"/>
      <c r="J845" s="183"/>
      <c r="K845" s="183"/>
      <c r="L845" s="183"/>
      <c r="M845" s="183"/>
      <c r="N845" s="183"/>
      <c r="O845" s="183"/>
      <c r="P845" s="183"/>
    </row>
    <row r="846" spans="3:16">
      <c r="C846" s="183"/>
      <c r="D846" s="183"/>
      <c r="E846" s="183"/>
      <c r="F846" s="183"/>
      <c r="G846" s="183"/>
      <c r="H846" s="183"/>
      <c r="I846" s="183"/>
      <c r="J846" s="183"/>
      <c r="K846" s="183"/>
      <c r="L846" s="183"/>
      <c r="M846" s="183"/>
      <c r="N846" s="183"/>
      <c r="O846" s="183"/>
      <c r="P846" s="183"/>
    </row>
    <row r="847" spans="3:16">
      <c r="C847" s="183"/>
      <c r="D847" s="183"/>
      <c r="E847" s="183"/>
      <c r="F847" s="183"/>
      <c r="G847" s="183"/>
      <c r="H847" s="183"/>
      <c r="I847" s="183"/>
      <c r="J847" s="183"/>
      <c r="K847" s="183"/>
      <c r="L847" s="183"/>
      <c r="M847" s="183"/>
      <c r="N847" s="183"/>
      <c r="O847" s="183"/>
      <c r="P847" s="183"/>
    </row>
    <row r="848" spans="3:16">
      <c r="C848" s="183"/>
      <c r="D848" s="183"/>
      <c r="E848" s="183"/>
      <c r="F848" s="183"/>
      <c r="G848" s="183"/>
      <c r="H848" s="183"/>
      <c r="I848" s="183"/>
      <c r="J848" s="183"/>
      <c r="K848" s="183"/>
      <c r="L848" s="183"/>
      <c r="M848" s="183"/>
      <c r="N848" s="183"/>
      <c r="O848" s="183"/>
      <c r="P848" s="183"/>
    </row>
    <row r="849" spans="3:16">
      <c r="C849" s="183"/>
      <c r="D849" s="183"/>
      <c r="E849" s="183"/>
      <c r="F849" s="183"/>
      <c r="G849" s="183"/>
      <c r="H849" s="183"/>
      <c r="I849" s="183"/>
      <c r="J849" s="183"/>
      <c r="K849" s="183"/>
      <c r="L849" s="183"/>
      <c r="M849" s="183"/>
      <c r="N849" s="183"/>
      <c r="O849" s="183"/>
      <c r="P849" s="183"/>
    </row>
    <row r="850" spans="3:16">
      <c r="C850" s="183"/>
      <c r="D850" s="183"/>
      <c r="E850" s="183"/>
      <c r="F850" s="183"/>
      <c r="G850" s="183"/>
      <c r="H850" s="183"/>
      <c r="I850" s="183"/>
      <c r="J850" s="183"/>
      <c r="K850" s="183"/>
      <c r="L850" s="183"/>
      <c r="M850" s="183"/>
      <c r="N850" s="183"/>
      <c r="O850" s="183"/>
      <c r="P850" s="183"/>
    </row>
    <row r="851" spans="3:16">
      <c r="C851" s="183"/>
      <c r="D851" s="183"/>
      <c r="E851" s="183"/>
      <c r="F851" s="183"/>
      <c r="G851" s="183"/>
      <c r="H851" s="183"/>
      <c r="I851" s="183"/>
      <c r="J851" s="183"/>
      <c r="K851" s="183"/>
      <c r="L851" s="183"/>
      <c r="M851" s="183"/>
      <c r="N851" s="183"/>
      <c r="O851" s="183"/>
      <c r="P851" s="183"/>
    </row>
    <row r="852" spans="3:16">
      <c r="C852" s="183"/>
      <c r="D852" s="183"/>
      <c r="E852" s="183"/>
      <c r="F852" s="183"/>
      <c r="G852" s="183"/>
      <c r="H852" s="183"/>
      <c r="I852" s="183"/>
      <c r="J852" s="183"/>
      <c r="K852" s="183"/>
      <c r="L852" s="183"/>
      <c r="M852" s="183"/>
      <c r="N852" s="183"/>
      <c r="O852" s="183"/>
      <c r="P852" s="183"/>
    </row>
    <row r="853" spans="3:16">
      <c r="C853" s="183"/>
      <c r="D853" s="183"/>
      <c r="E853" s="183"/>
      <c r="F853" s="183"/>
      <c r="G853" s="183"/>
      <c r="H853" s="183"/>
      <c r="I853" s="183"/>
      <c r="J853" s="183"/>
      <c r="K853" s="183"/>
      <c r="L853" s="183"/>
      <c r="M853" s="183"/>
      <c r="N853" s="183"/>
      <c r="O853" s="183"/>
      <c r="P853" s="183"/>
    </row>
    <row r="854" spans="3:16">
      <c r="C854" s="183"/>
      <c r="D854" s="183"/>
      <c r="E854" s="183"/>
      <c r="F854" s="183"/>
      <c r="G854" s="183"/>
      <c r="H854" s="183"/>
      <c r="I854" s="183"/>
      <c r="J854" s="183"/>
      <c r="K854" s="183"/>
      <c r="L854" s="183"/>
      <c r="M854" s="183"/>
      <c r="N854" s="183"/>
      <c r="O854" s="183"/>
      <c r="P854" s="183"/>
    </row>
    <row r="855" spans="3:16">
      <c r="C855" s="183"/>
      <c r="D855" s="183"/>
      <c r="E855" s="183"/>
      <c r="F855" s="183"/>
      <c r="G855" s="183"/>
      <c r="H855" s="183"/>
      <c r="I855" s="183"/>
      <c r="J855" s="183"/>
      <c r="K855" s="183"/>
      <c r="L855" s="183"/>
      <c r="M855" s="183"/>
      <c r="N855" s="183"/>
      <c r="O855" s="183"/>
      <c r="P855" s="183"/>
    </row>
    <row r="856" spans="3:16">
      <c r="C856" s="183"/>
      <c r="D856" s="183"/>
      <c r="E856" s="183"/>
      <c r="F856" s="183"/>
      <c r="G856" s="183"/>
      <c r="H856" s="183"/>
      <c r="I856" s="183"/>
      <c r="J856" s="183"/>
      <c r="K856" s="183"/>
      <c r="L856" s="183"/>
      <c r="M856" s="183"/>
      <c r="N856" s="183"/>
      <c r="O856" s="183"/>
      <c r="P856" s="183"/>
    </row>
    <row r="857" spans="3:16">
      <c r="C857" s="183"/>
      <c r="D857" s="183"/>
      <c r="E857" s="183"/>
      <c r="F857" s="183"/>
      <c r="G857" s="183"/>
      <c r="H857" s="183"/>
      <c r="I857" s="183"/>
      <c r="J857" s="183"/>
      <c r="K857" s="183"/>
      <c r="L857" s="183"/>
      <c r="M857" s="183"/>
      <c r="N857" s="183"/>
      <c r="O857" s="183"/>
      <c r="P857" s="183"/>
    </row>
    <row r="858" spans="3:16">
      <c r="C858" s="183"/>
      <c r="D858" s="183"/>
      <c r="E858" s="183"/>
      <c r="F858" s="183"/>
      <c r="G858" s="183"/>
      <c r="H858" s="183"/>
      <c r="I858" s="183"/>
      <c r="J858" s="183"/>
      <c r="K858" s="183"/>
      <c r="L858" s="183"/>
      <c r="M858" s="183"/>
      <c r="N858" s="183"/>
      <c r="O858" s="183"/>
      <c r="P858" s="183"/>
    </row>
    <row r="859" spans="3:16">
      <c r="C859" s="183"/>
      <c r="D859" s="183"/>
      <c r="E859" s="183"/>
      <c r="F859" s="183"/>
      <c r="G859" s="183"/>
      <c r="H859" s="183"/>
      <c r="I859" s="183"/>
      <c r="J859" s="183"/>
      <c r="K859" s="183"/>
      <c r="L859" s="183"/>
      <c r="M859" s="183"/>
      <c r="N859" s="183"/>
      <c r="O859" s="183"/>
      <c r="P859" s="183"/>
    </row>
    <row r="860" spans="3:16">
      <c r="C860" s="183"/>
      <c r="D860" s="183"/>
      <c r="E860" s="183"/>
      <c r="F860" s="183"/>
      <c r="G860" s="183"/>
      <c r="H860" s="183"/>
      <c r="I860" s="183"/>
      <c r="J860" s="183"/>
      <c r="K860" s="183"/>
      <c r="L860" s="183"/>
      <c r="M860" s="183"/>
      <c r="N860" s="183"/>
      <c r="O860" s="183"/>
      <c r="P860" s="183"/>
    </row>
    <row r="861" spans="3:16">
      <c r="C861" s="183"/>
      <c r="D861" s="183"/>
      <c r="E861" s="183"/>
      <c r="F861" s="183"/>
      <c r="G861" s="183"/>
      <c r="H861" s="183"/>
      <c r="I861" s="183"/>
      <c r="J861" s="183"/>
      <c r="K861" s="183"/>
      <c r="L861" s="183"/>
      <c r="M861" s="183"/>
      <c r="N861" s="183"/>
      <c r="O861" s="183"/>
      <c r="P861" s="183"/>
    </row>
    <row r="862" spans="3:16">
      <c r="C862" s="183"/>
      <c r="D862" s="183"/>
      <c r="E862" s="183"/>
      <c r="F862" s="183"/>
      <c r="G862" s="183"/>
      <c r="H862" s="183"/>
      <c r="I862" s="183"/>
      <c r="J862" s="183"/>
      <c r="K862" s="183"/>
      <c r="L862" s="183"/>
      <c r="M862" s="183"/>
      <c r="N862" s="183"/>
      <c r="O862" s="183"/>
      <c r="P862" s="183"/>
    </row>
    <row r="863" spans="3:16">
      <c r="C863" s="183"/>
      <c r="D863" s="183"/>
      <c r="E863" s="183"/>
      <c r="F863" s="183"/>
      <c r="G863" s="183"/>
      <c r="H863" s="183"/>
      <c r="I863" s="183"/>
      <c r="J863" s="183"/>
      <c r="K863" s="183"/>
      <c r="L863" s="183"/>
      <c r="M863" s="183"/>
      <c r="N863" s="183"/>
      <c r="O863" s="183"/>
      <c r="P863" s="183"/>
    </row>
    <row r="864" spans="3:16">
      <c r="C864" s="183"/>
      <c r="D864" s="183"/>
      <c r="E864" s="183"/>
      <c r="F864" s="183"/>
      <c r="G864" s="183"/>
      <c r="H864" s="183"/>
      <c r="I864" s="183"/>
      <c r="J864" s="183"/>
      <c r="K864" s="183"/>
      <c r="L864" s="183"/>
      <c r="M864" s="183"/>
      <c r="N864" s="183"/>
      <c r="O864" s="183"/>
      <c r="P864" s="183"/>
    </row>
    <row r="865" spans="3:16">
      <c r="C865" s="183"/>
      <c r="D865" s="183"/>
      <c r="E865" s="183"/>
      <c r="F865" s="183"/>
      <c r="G865" s="183"/>
      <c r="H865" s="183"/>
      <c r="I865" s="183"/>
      <c r="J865" s="183"/>
      <c r="K865" s="183"/>
      <c r="L865" s="183"/>
      <c r="M865" s="183"/>
      <c r="N865" s="183"/>
      <c r="O865" s="183"/>
      <c r="P865" s="183"/>
    </row>
    <row r="866" spans="3:16">
      <c r="C866" s="183"/>
      <c r="D866" s="183"/>
      <c r="E866" s="183"/>
      <c r="F866" s="183"/>
      <c r="G866" s="183"/>
      <c r="H866" s="183"/>
      <c r="I866" s="183"/>
      <c r="J866" s="183"/>
      <c r="K866" s="183"/>
      <c r="L866" s="183"/>
      <c r="M866" s="183"/>
      <c r="N866" s="183"/>
      <c r="O866" s="183"/>
      <c r="P866" s="183"/>
    </row>
    <row r="867" spans="3:16">
      <c r="C867" s="183"/>
      <c r="D867" s="183"/>
      <c r="E867" s="183"/>
      <c r="F867" s="183"/>
      <c r="G867" s="183"/>
      <c r="H867" s="183"/>
      <c r="I867" s="183"/>
      <c r="J867" s="183"/>
      <c r="K867" s="183"/>
      <c r="L867" s="183"/>
      <c r="M867" s="183"/>
      <c r="N867" s="183"/>
      <c r="O867" s="183"/>
      <c r="P867" s="183"/>
    </row>
    <row r="868" spans="3:16">
      <c r="C868" s="183"/>
      <c r="D868" s="183"/>
      <c r="E868" s="183"/>
      <c r="F868" s="183"/>
      <c r="G868" s="183"/>
      <c r="H868" s="183"/>
      <c r="I868" s="183"/>
      <c r="J868" s="183"/>
      <c r="K868" s="183"/>
      <c r="L868" s="183"/>
      <c r="M868" s="183"/>
      <c r="N868" s="183"/>
      <c r="O868" s="183"/>
      <c r="P868" s="183"/>
    </row>
    <row r="869" spans="3:16">
      <c r="C869" s="183"/>
      <c r="D869" s="183"/>
      <c r="E869" s="183"/>
      <c r="F869" s="183"/>
      <c r="G869" s="183"/>
      <c r="H869" s="183"/>
      <c r="I869" s="183"/>
      <c r="J869" s="183"/>
      <c r="K869" s="183"/>
      <c r="L869" s="183"/>
      <c r="M869" s="183"/>
      <c r="N869" s="183"/>
      <c r="O869" s="183"/>
      <c r="P869" s="183"/>
    </row>
    <row r="870" spans="3:16">
      <c r="C870" s="183"/>
      <c r="D870" s="183"/>
      <c r="E870" s="183"/>
      <c r="F870" s="183"/>
      <c r="G870" s="183"/>
      <c r="H870" s="183"/>
      <c r="I870" s="183"/>
      <c r="J870" s="183"/>
      <c r="K870" s="183"/>
      <c r="L870" s="183"/>
      <c r="M870" s="183"/>
      <c r="N870" s="183"/>
      <c r="O870" s="183"/>
      <c r="P870" s="183"/>
    </row>
    <row r="871" spans="3:16">
      <c r="C871" s="183"/>
      <c r="D871" s="183"/>
      <c r="E871" s="183"/>
      <c r="F871" s="183"/>
      <c r="G871" s="183"/>
      <c r="H871" s="183"/>
      <c r="I871" s="183"/>
      <c r="J871" s="183"/>
      <c r="K871" s="183"/>
      <c r="L871" s="183"/>
      <c r="M871" s="183"/>
      <c r="N871" s="183"/>
      <c r="O871" s="183"/>
      <c r="P871" s="183"/>
    </row>
    <row r="872" spans="3:16">
      <c r="C872" s="183"/>
      <c r="D872" s="183"/>
      <c r="E872" s="183"/>
      <c r="F872" s="183"/>
      <c r="G872" s="183"/>
      <c r="H872" s="183"/>
      <c r="I872" s="183"/>
      <c r="J872" s="183"/>
      <c r="K872" s="183"/>
      <c r="L872" s="183"/>
      <c r="M872" s="183"/>
      <c r="N872" s="183"/>
      <c r="O872" s="183"/>
      <c r="P872" s="183"/>
    </row>
    <row r="873" spans="3:16">
      <c r="C873" s="183"/>
      <c r="D873" s="183"/>
      <c r="E873" s="183"/>
      <c r="F873" s="183"/>
      <c r="G873" s="183"/>
      <c r="H873" s="183"/>
      <c r="I873" s="183"/>
      <c r="J873" s="183"/>
      <c r="K873" s="183"/>
      <c r="L873" s="183"/>
      <c r="M873" s="183"/>
      <c r="N873" s="183"/>
      <c r="O873" s="183"/>
      <c r="P873" s="183"/>
    </row>
    <row r="874" spans="3:16">
      <c r="C874" s="183"/>
      <c r="D874" s="183"/>
      <c r="E874" s="183"/>
      <c r="F874" s="183"/>
      <c r="G874" s="183"/>
      <c r="H874" s="183"/>
      <c r="I874" s="183"/>
      <c r="J874" s="183"/>
      <c r="K874" s="183"/>
      <c r="L874" s="183"/>
      <c r="M874" s="183"/>
      <c r="N874" s="183"/>
      <c r="O874" s="183"/>
      <c r="P874" s="183"/>
    </row>
    <row r="875" spans="3:16">
      <c r="C875" s="183"/>
      <c r="D875" s="183"/>
      <c r="E875" s="183"/>
      <c r="F875" s="183"/>
      <c r="G875" s="183"/>
      <c r="H875" s="183"/>
      <c r="I875" s="183"/>
      <c r="J875" s="183"/>
      <c r="K875" s="183"/>
      <c r="L875" s="183"/>
      <c r="M875" s="183"/>
      <c r="N875" s="183"/>
      <c r="O875" s="183"/>
      <c r="P875" s="183"/>
    </row>
    <row r="876" spans="3:16">
      <c r="C876" s="183"/>
      <c r="D876" s="183"/>
      <c r="E876" s="183"/>
      <c r="F876" s="183"/>
      <c r="G876" s="183"/>
      <c r="H876" s="183"/>
      <c r="I876" s="183"/>
      <c r="J876" s="183"/>
      <c r="K876" s="183"/>
      <c r="L876" s="183"/>
      <c r="M876" s="183"/>
      <c r="N876" s="183"/>
      <c r="O876" s="183"/>
      <c r="P876" s="183"/>
    </row>
    <row r="877" spans="3:16">
      <c r="C877" s="183"/>
      <c r="D877" s="183"/>
      <c r="E877" s="183"/>
      <c r="F877" s="183"/>
      <c r="G877" s="183"/>
      <c r="H877" s="183"/>
      <c r="I877" s="183"/>
      <c r="J877" s="183"/>
      <c r="K877" s="183"/>
      <c r="L877" s="183"/>
      <c r="M877" s="183"/>
      <c r="N877" s="183"/>
      <c r="O877" s="183"/>
      <c r="P877" s="183"/>
    </row>
    <row r="878" spans="3:16">
      <c r="C878" s="183"/>
      <c r="D878" s="183"/>
      <c r="E878" s="183"/>
      <c r="F878" s="183"/>
      <c r="G878" s="183"/>
      <c r="H878" s="183"/>
      <c r="I878" s="183"/>
      <c r="J878" s="183"/>
      <c r="K878" s="183"/>
      <c r="L878" s="183"/>
      <c r="M878" s="183"/>
      <c r="N878" s="183"/>
      <c r="O878" s="183"/>
      <c r="P878" s="183"/>
    </row>
    <row r="879" spans="3:16">
      <c r="C879" s="183"/>
      <c r="D879" s="183"/>
      <c r="E879" s="183"/>
      <c r="F879" s="183"/>
      <c r="G879" s="183"/>
      <c r="H879" s="183"/>
      <c r="I879" s="183"/>
      <c r="J879" s="183"/>
      <c r="K879" s="183"/>
      <c r="L879" s="183"/>
      <c r="M879" s="183"/>
      <c r="N879" s="183"/>
      <c r="O879" s="183"/>
      <c r="P879" s="183"/>
    </row>
    <row r="880" spans="3:16">
      <c r="C880" s="183"/>
      <c r="D880" s="183"/>
      <c r="E880" s="183"/>
      <c r="F880" s="183"/>
      <c r="G880" s="183"/>
      <c r="H880" s="183"/>
      <c r="I880" s="183"/>
      <c r="J880" s="183"/>
      <c r="K880" s="183"/>
      <c r="L880" s="183"/>
      <c r="M880" s="183"/>
      <c r="N880" s="183"/>
      <c r="O880" s="183"/>
      <c r="P880" s="183"/>
    </row>
    <row r="881" spans="3:16">
      <c r="C881" s="183"/>
      <c r="D881" s="183"/>
      <c r="E881" s="183"/>
      <c r="F881" s="183"/>
      <c r="G881" s="183"/>
      <c r="H881" s="183"/>
      <c r="I881" s="183"/>
      <c r="J881" s="183"/>
      <c r="K881" s="183"/>
      <c r="L881" s="183"/>
      <c r="M881" s="183"/>
      <c r="N881" s="183"/>
      <c r="O881" s="183"/>
      <c r="P881" s="183"/>
    </row>
    <row r="882" spans="3:16">
      <c r="C882" s="183"/>
      <c r="D882" s="183"/>
      <c r="E882" s="183"/>
      <c r="F882" s="183"/>
      <c r="G882" s="183"/>
      <c r="H882" s="183"/>
      <c r="I882" s="183"/>
      <c r="J882" s="183"/>
      <c r="K882" s="183"/>
      <c r="L882" s="183"/>
      <c r="M882" s="183"/>
      <c r="N882" s="183"/>
      <c r="O882" s="183"/>
      <c r="P882" s="183"/>
    </row>
    <row r="883" spans="3:16">
      <c r="C883" s="183"/>
      <c r="D883" s="183"/>
      <c r="E883" s="183"/>
      <c r="F883" s="183"/>
      <c r="G883" s="183"/>
      <c r="H883" s="183"/>
      <c r="I883" s="183"/>
      <c r="J883" s="183"/>
      <c r="K883" s="183"/>
      <c r="L883" s="183"/>
      <c r="M883" s="183"/>
      <c r="N883" s="183"/>
      <c r="O883" s="183"/>
      <c r="P883" s="183"/>
    </row>
    <row r="884" spans="3:16">
      <c r="C884" s="183"/>
      <c r="D884" s="183"/>
      <c r="E884" s="183"/>
      <c r="F884" s="183"/>
      <c r="G884" s="183"/>
      <c r="H884" s="183"/>
      <c r="I884" s="183"/>
      <c r="J884" s="183"/>
      <c r="K884" s="183"/>
      <c r="L884" s="183"/>
      <c r="M884" s="183"/>
      <c r="N884" s="183"/>
      <c r="O884" s="183"/>
      <c r="P884" s="183"/>
    </row>
    <row r="885" spans="3:16">
      <c r="C885" s="183"/>
      <c r="D885" s="183"/>
      <c r="E885" s="183"/>
      <c r="F885" s="183"/>
      <c r="G885" s="183"/>
      <c r="H885" s="183"/>
      <c r="I885" s="183"/>
      <c r="J885" s="183"/>
      <c r="K885" s="183"/>
      <c r="L885" s="183"/>
      <c r="M885" s="183"/>
      <c r="N885" s="183"/>
      <c r="O885" s="183"/>
      <c r="P885" s="183"/>
    </row>
    <row r="886" spans="3:16">
      <c r="C886" s="183"/>
      <c r="D886" s="183"/>
      <c r="E886" s="183"/>
      <c r="F886" s="183"/>
      <c r="G886" s="183"/>
      <c r="H886" s="183"/>
      <c r="I886" s="183"/>
      <c r="J886" s="183"/>
      <c r="K886" s="183"/>
      <c r="L886" s="183"/>
      <c r="M886" s="183"/>
      <c r="N886" s="183"/>
      <c r="O886" s="183"/>
      <c r="P886" s="183"/>
    </row>
    <row r="887" spans="3:16">
      <c r="C887" s="183"/>
      <c r="D887" s="183"/>
      <c r="E887" s="183"/>
      <c r="F887" s="183"/>
      <c r="G887" s="183"/>
      <c r="H887" s="183"/>
      <c r="I887" s="183"/>
      <c r="J887" s="183"/>
      <c r="K887" s="183"/>
      <c r="L887" s="183"/>
      <c r="M887" s="183"/>
      <c r="N887" s="183"/>
      <c r="O887" s="183"/>
      <c r="P887" s="183"/>
    </row>
    <row r="888" spans="3:16">
      <c r="C888" s="183"/>
      <c r="D888" s="183"/>
      <c r="E888" s="183"/>
      <c r="F888" s="183"/>
      <c r="G888" s="183"/>
      <c r="H888" s="183"/>
      <c r="I888" s="183"/>
      <c r="J888" s="183"/>
      <c r="K888" s="183"/>
      <c r="L888" s="183"/>
      <c r="M888" s="183"/>
      <c r="N888" s="183"/>
      <c r="O888" s="183"/>
      <c r="P888" s="183"/>
    </row>
    <row r="889" spans="3:16">
      <c r="C889" s="183"/>
      <c r="D889" s="183"/>
      <c r="E889" s="183"/>
      <c r="F889" s="183"/>
      <c r="G889" s="183"/>
      <c r="H889" s="183"/>
      <c r="I889" s="183"/>
      <c r="J889" s="183"/>
      <c r="K889" s="183"/>
      <c r="L889" s="183"/>
      <c r="M889" s="183"/>
      <c r="N889" s="183"/>
      <c r="O889" s="183"/>
      <c r="P889" s="183"/>
    </row>
    <row r="890" spans="3:16">
      <c r="C890" s="183"/>
      <c r="D890" s="183"/>
      <c r="E890" s="183"/>
      <c r="F890" s="183"/>
      <c r="G890" s="183"/>
      <c r="H890" s="183"/>
      <c r="I890" s="183"/>
      <c r="J890" s="183"/>
      <c r="K890" s="183"/>
      <c r="L890" s="183"/>
      <c r="M890" s="183"/>
      <c r="N890" s="183"/>
      <c r="O890" s="183"/>
      <c r="P890" s="183"/>
    </row>
    <row r="891" spans="3:16">
      <c r="C891" s="183"/>
      <c r="D891" s="183"/>
      <c r="E891" s="183"/>
      <c r="F891" s="183"/>
      <c r="G891" s="183"/>
      <c r="H891" s="183"/>
      <c r="I891" s="183"/>
      <c r="J891" s="183"/>
      <c r="K891" s="183"/>
      <c r="L891" s="183"/>
      <c r="M891" s="183"/>
      <c r="N891" s="183"/>
      <c r="O891" s="183"/>
      <c r="P891" s="183"/>
    </row>
    <row r="892" spans="3:16">
      <c r="C892" s="183"/>
      <c r="D892" s="183"/>
      <c r="E892" s="183"/>
      <c r="F892" s="183"/>
      <c r="G892" s="183"/>
      <c r="H892" s="183"/>
      <c r="I892" s="183"/>
      <c r="J892" s="183"/>
      <c r="K892" s="183"/>
      <c r="L892" s="183"/>
      <c r="M892" s="183"/>
      <c r="N892" s="183"/>
      <c r="O892" s="183"/>
      <c r="P892" s="183"/>
    </row>
    <row r="893" spans="3:16">
      <c r="C893" s="183"/>
      <c r="D893" s="183"/>
      <c r="E893" s="183"/>
      <c r="F893" s="183"/>
      <c r="G893" s="183"/>
      <c r="H893" s="183"/>
      <c r="I893" s="183"/>
      <c r="J893" s="183"/>
      <c r="K893" s="183"/>
      <c r="L893" s="183"/>
      <c r="M893" s="183"/>
      <c r="N893" s="183"/>
      <c r="O893" s="183"/>
      <c r="P893" s="183"/>
    </row>
    <row r="894" spans="3:16">
      <c r="C894" s="183"/>
      <c r="D894" s="183"/>
      <c r="E894" s="183"/>
      <c r="F894" s="183"/>
      <c r="G894" s="183"/>
      <c r="H894" s="183"/>
      <c r="I894" s="183"/>
      <c r="J894" s="183"/>
      <c r="K894" s="183"/>
      <c r="L894" s="183"/>
      <c r="M894" s="183"/>
      <c r="N894" s="183"/>
      <c r="O894" s="183"/>
      <c r="P894" s="183"/>
    </row>
    <row r="895" spans="3:16">
      <c r="C895" s="183"/>
      <c r="D895" s="183"/>
      <c r="E895" s="183"/>
      <c r="F895" s="183"/>
      <c r="G895" s="183"/>
      <c r="H895" s="183"/>
      <c r="I895" s="183"/>
      <c r="J895" s="183"/>
      <c r="K895" s="183"/>
      <c r="L895" s="183"/>
      <c r="M895" s="183"/>
      <c r="N895" s="183"/>
      <c r="O895" s="183"/>
      <c r="P895" s="183"/>
    </row>
    <row r="896" spans="3:16">
      <c r="C896" s="183"/>
      <c r="D896" s="183"/>
      <c r="E896" s="183"/>
      <c r="F896" s="183"/>
      <c r="G896" s="183"/>
      <c r="H896" s="183"/>
      <c r="I896" s="183"/>
      <c r="J896" s="183"/>
      <c r="K896" s="183"/>
      <c r="L896" s="183"/>
      <c r="M896" s="183"/>
      <c r="N896" s="183"/>
      <c r="O896" s="183"/>
      <c r="P896" s="183"/>
    </row>
    <row r="897" spans="3:16">
      <c r="C897" s="183"/>
      <c r="D897" s="183"/>
      <c r="E897" s="183"/>
      <c r="F897" s="183"/>
      <c r="G897" s="183"/>
      <c r="H897" s="183"/>
      <c r="I897" s="183"/>
      <c r="J897" s="183"/>
      <c r="K897" s="183"/>
      <c r="L897" s="183"/>
      <c r="M897" s="183"/>
      <c r="N897" s="183"/>
      <c r="O897" s="183"/>
      <c r="P897" s="183"/>
    </row>
    <row r="898" spans="3:16">
      <c r="C898" s="183"/>
      <c r="D898" s="183"/>
      <c r="E898" s="183"/>
      <c r="F898" s="183"/>
      <c r="G898" s="183"/>
      <c r="H898" s="183"/>
      <c r="I898" s="183"/>
      <c r="J898" s="183"/>
      <c r="K898" s="183"/>
      <c r="L898" s="183"/>
      <c r="M898" s="183"/>
      <c r="N898" s="183"/>
      <c r="O898" s="183"/>
      <c r="P898" s="183"/>
    </row>
    <row r="899" spans="3:16">
      <c r="C899" s="183"/>
      <c r="D899" s="183"/>
      <c r="E899" s="183"/>
      <c r="F899" s="183"/>
      <c r="G899" s="183"/>
      <c r="H899" s="183"/>
      <c r="I899" s="183"/>
      <c r="J899" s="183"/>
      <c r="K899" s="183"/>
      <c r="L899" s="183"/>
      <c r="M899" s="183"/>
      <c r="N899" s="183"/>
      <c r="O899" s="183"/>
      <c r="P899" s="183"/>
    </row>
    <row r="900" spans="3:16">
      <c r="C900" s="183"/>
      <c r="D900" s="183"/>
      <c r="E900" s="183"/>
      <c r="F900" s="183"/>
      <c r="G900" s="183"/>
      <c r="H900" s="183"/>
      <c r="I900" s="183"/>
      <c r="J900" s="183"/>
      <c r="K900" s="183"/>
      <c r="L900" s="183"/>
      <c r="M900" s="183"/>
      <c r="N900" s="183"/>
      <c r="O900" s="183"/>
      <c r="P900" s="183"/>
    </row>
    <row r="901" spans="3:16">
      <c r="C901" s="183"/>
      <c r="D901" s="183"/>
      <c r="E901" s="183"/>
      <c r="F901" s="183"/>
      <c r="G901" s="183"/>
      <c r="H901" s="183"/>
      <c r="I901" s="183"/>
      <c r="J901" s="183"/>
      <c r="K901" s="183"/>
      <c r="L901" s="183"/>
      <c r="M901" s="183"/>
      <c r="N901" s="183"/>
      <c r="O901" s="183"/>
      <c r="P901" s="183"/>
    </row>
    <row r="902" spans="3:16">
      <c r="C902" s="183"/>
      <c r="D902" s="183"/>
      <c r="E902" s="183"/>
      <c r="F902" s="183"/>
      <c r="G902" s="183"/>
      <c r="H902" s="183"/>
      <c r="I902" s="183"/>
      <c r="J902" s="183"/>
      <c r="K902" s="183"/>
      <c r="L902" s="183"/>
      <c r="M902" s="183"/>
      <c r="N902" s="183"/>
      <c r="O902" s="183"/>
      <c r="P902" s="183"/>
    </row>
    <row r="903" spans="3:16">
      <c r="C903" s="183"/>
      <c r="D903" s="183"/>
      <c r="E903" s="183"/>
      <c r="F903" s="183"/>
      <c r="G903" s="183"/>
      <c r="H903" s="183"/>
      <c r="I903" s="183"/>
      <c r="J903" s="183"/>
      <c r="K903" s="183"/>
      <c r="L903" s="183"/>
      <c r="M903" s="183"/>
      <c r="N903" s="183"/>
      <c r="O903" s="183"/>
      <c r="P903" s="183"/>
    </row>
    <row r="904" spans="3:16">
      <c r="C904" s="183"/>
      <c r="D904" s="183"/>
      <c r="E904" s="183"/>
      <c r="F904" s="183"/>
      <c r="G904" s="183"/>
      <c r="H904" s="183"/>
      <c r="I904" s="183"/>
      <c r="J904" s="183"/>
      <c r="K904" s="183"/>
      <c r="L904" s="183"/>
      <c r="M904" s="183"/>
      <c r="N904" s="183"/>
      <c r="O904" s="183"/>
      <c r="P904" s="183"/>
    </row>
    <row r="905" spans="3:16">
      <c r="C905" s="183"/>
      <c r="D905" s="183"/>
      <c r="E905" s="183"/>
      <c r="F905" s="183"/>
      <c r="G905" s="183"/>
      <c r="H905" s="183"/>
      <c r="I905" s="183"/>
      <c r="J905" s="183"/>
      <c r="K905" s="183"/>
      <c r="L905" s="183"/>
      <c r="M905" s="183"/>
      <c r="N905" s="183"/>
      <c r="O905" s="183"/>
      <c r="P905" s="183"/>
    </row>
    <row r="906" spans="3:16">
      <c r="C906" s="183"/>
      <c r="D906" s="183"/>
      <c r="E906" s="183"/>
      <c r="F906" s="183"/>
      <c r="G906" s="183"/>
      <c r="H906" s="183"/>
      <c r="I906" s="183"/>
      <c r="J906" s="183"/>
      <c r="K906" s="183"/>
      <c r="L906" s="183"/>
      <c r="M906" s="183"/>
      <c r="N906" s="183"/>
      <c r="O906" s="183"/>
      <c r="P906" s="183"/>
    </row>
    <row r="907" spans="3:16">
      <c r="C907" s="183"/>
      <c r="D907" s="183"/>
      <c r="E907" s="183"/>
      <c r="F907" s="183"/>
      <c r="G907" s="183"/>
      <c r="H907" s="183"/>
      <c r="I907" s="183"/>
      <c r="J907" s="183"/>
      <c r="K907" s="183"/>
      <c r="L907" s="183"/>
      <c r="M907" s="183"/>
      <c r="N907" s="183"/>
      <c r="O907" s="183"/>
      <c r="P907" s="183"/>
    </row>
    <row r="908" spans="3:16">
      <c r="C908" s="183"/>
      <c r="D908" s="183"/>
      <c r="E908" s="183"/>
      <c r="F908" s="183"/>
      <c r="G908" s="183"/>
      <c r="H908" s="183"/>
      <c r="I908" s="183"/>
      <c r="J908" s="183"/>
      <c r="K908" s="183"/>
      <c r="L908" s="183"/>
      <c r="M908" s="183"/>
      <c r="N908" s="183"/>
      <c r="O908" s="183"/>
      <c r="P908" s="183"/>
    </row>
    <row r="909" spans="3:16">
      <c r="C909" s="183"/>
      <c r="D909" s="183"/>
      <c r="E909" s="183"/>
      <c r="F909" s="183"/>
      <c r="G909" s="183"/>
      <c r="H909" s="183"/>
      <c r="I909" s="183"/>
      <c r="J909" s="183"/>
      <c r="K909" s="183"/>
      <c r="L909" s="183"/>
      <c r="M909" s="183"/>
      <c r="N909" s="183"/>
      <c r="O909" s="183"/>
      <c r="P909" s="183"/>
    </row>
    <row r="910" spans="3:16">
      <c r="C910" s="183"/>
      <c r="D910" s="183"/>
      <c r="E910" s="183"/>
      <c r="F910" s="183"/>
      <c r="G910" s="183"/>
      <c r="H910" s="183"/>
      <c r="I910" s="183"/>
      <c r="J910" s="183"/>
      <c r="K910" s="183"/>
      <c r="L910" s="183"/>
      <c r="M910" s="183"/>
      <c r="N910" s="183"/>
      <c r="O910" s="183"/>
      <c r="P910" s="183"/>
    </row>
    <row r="911" spans="3:16">
      <c r="C911" s="183"/>
      <c r="D911" s="183"/>
      <c r="E911" s="183"/>
      <c r="F911" s="183"/>
      <c r="G911" s="183"/>
      <c r="H911" s="183"/>
      <c r="I911" s="183"/>
      <c r="J911" s="183"/>
      <c r="K911" s="183"/>
      <c r="L911" s="183"/>
      <c r="M911" s="183"/>
      <c r="N911" s="183"/>
      <c r="O911" s="183"/>
      <c r="P911" s="183"/>
    </row>
    <row r="912" spans="3:16">
      <c r="C912" s="183"/>
      <c r="D912" s="183"/>
      <c r="E912" s="183"/>
      <c r="F912" s="183"/>
      <c r="G912" s="183"/>
      <c r="H912" s="183"/>
      <c r="I912" s="183"/>
      <c r="J912" s="183"/>
      <c r="K912" s="183"/>
      <c r="L912" s="183"/>
      <c r="M912" s="183"/>
      <c r="N912" s="183"/>
      <c r="O912" s="183"/>
      <c r="P912" s="183"/>
    </row>
    <row r="913" spans="3:16">
      <c r="C913" s="183"/>
      <c r="D913" s="183"/>
      <c r="E913" s="183"/>
      <c r="F913" s="183"/>
      <c r="G913" s="183"/>
      <c r="H913" s="183"/>
      <c r="I913" s="183"/>
      <c r="J913" s="183"/>
      <c r="K913" s="183"/>
      <c r="L913" s="183"/>
      <c r="M913" s="183"/>
      <c r="N913" s="183"/>
      <c r="O913" s="183"/>
      <c r="P913" s="183"/>
    </row>
    <row r="914" spans="3:16">
      <c r="C914" s="183"/>
      <c r="D914" s="183"/>
      <c r="E914" s="183"/>
      <c r="F914" s="183"/>
      <c r="G914" s="183"/>
      <c r="H914" s="183"/>
      <c r="I914" s="183"/>
      <c r="J914" s="183"/>
      <c r="K914" s="183"/>
      <c r="L914" s="183"/>
      <c r="M914" s="183"/>
      <c r="N914" s="183"/>
      <c r="O914" s="183"/>
      <c r="P914" s="183"/>
    </row>
    <row r="915" spans="3:16">
      <c r="C915" s="183"/>
      <c r="D915" s="183"/>
      <c r="E915" s="183"/>
      <c r="F915" s="183"/>
      <c r="G915" s="183"/>
      <c r="H915" s="183"/>
      <c r="I915" s="183"/>
      <c r="J915" s="183"/>
      <c r="K915" s="183"/>
      <c r="L915" s="183"/>
      <c r="M915" s="183"/>
      <c r="N915" s="183"/>
      <c r="O915" s="183"/>
      <c r="P915" s="183"/>
    </row>
    <row r="916" spans="3:16">
      <c r="C916" s="183"/>
      <c r="D916" s="183"/>
      <c r="E916" s="183"/>
      <c r="F916" s="183"/>
      <c r="G916" s="183"/>
      <c r="H916" s="183"/>
      <c r="I916" s="183"/>
      <c r="J916" s="183"/>
      <c r="K916" s="183"/>
      <c r="L916" s="183"/>
      <c r="M916" s="183"/>
      <c r="N916" s="183"/>
      <c r="O916" s="183"/>
      <c r="P916" s="183"/>
    </row>
    <row r="917" spans="3:16">
      <c r="C917" s="183"/>
      <c r="D917" s="183"/>
      <c r="E917" s="183"/>
      <c r="F917" s="183"/>
      <c r="G917" s="183"/>
      <c r="H917" s="183"/>
      <c r="I917" s="183"/>
      <c r="J917" s="183"/>
      <c r="K917" s="183"/>
      <c r="L917" s="183"/>
      <c r="M917" s="183"/>
      <c r="N917" s="183"/>
      <c r="O917" s="183"/>
      <c r="P917" s="183"/>
    </row>
    <row r="918" spans="3:16">
      <c r="C918" s="183"/>
      <c r="D918" s="183"/>
      <c r="E918" s="183"/>
      <c r="F918" s="183"/>
      <c r="G918" s="183"/>
      <c r="H918" s="183"/>
      <c r="I918" s="183"/>
      <c r="J918" s="183"/>
      <c r="K918" s="183"/>
      <c r="L918" s="183"/>
      <c r="M918" s="183"/>
      <c r="N918" s="183"/>
      <c r="O918" s="183"/>
      <c r="P918" s="183"/>
    </row>
    <row r="919" spans="3:16">
      <c r="C919" s="183"/>
      <c r="D919" s="183"/>
      <c r="E919" s="183"/>
      <c r="F919" s="183"/>
      <c r="G919" s="183"/>
      <c r="H919" s="183"/>
      <c r="I919" s="183"/>
      <c r="J919" s="183"/>
      <c r="K919" s="183"/>
      <c r="L919" s="183"/>
      <c r="M919" s="183"/>
      <c r="N919" s="183"/>
      <c r="O919" s="183"/>
      <c r="P919" s="183"/>
    </row>
    <row r="920" spans="3:16">
      <c r="C920" s="183"/>
      <c r="D920" s="183"/>
      <c r="E920" s="183"/>
      <c r="F920" s="183"/>
      <c r="G920" s="183"/>
      <c r="H920" s="183"/>
      <c r="I920" s="183"/>
      <c r="J920" s="183"/>
      <c r="K920" s="183"/>
      <c r="L920" s="183"/>
      <c r="M920" s="183"/>
      <c r="N920" s="183"/>
      <c r="O920" s="183"/>
      <c r="P920" s="183"/>
    </row>
    <row r="921" spans="3:16">
      <c r="C921" s="183"/>
      <c r="D921" s="183"/>
      <c r="E921" s="183"/>
      <c r="F921" s="183"/>
      <c r="G921" s="183"/>
      <c r="H921" s="183"/>
      <c r="I921" s="183"/>
      <c r="J921" s="183"/>
      <c r="K921" s="183"/>
      <c r="L921" s="183"/>
      <c r="M921" s="183"/>
      <c r="N921" s="183"/>
      <c r="O921" s="183"/>
      <c r="P921" s="183"/>
    </row>
    <row r="922" spans="3:16">
      <c r="C922" s="183"/>
      <c r="D922" s="183"/>
      <c r="E922" s="183"/>
      <c r="F922" s="183"/>
      <c r="G922" s="183"/>
      <c r="H922" s="183"/>
      <c r="I922" s="183"/>
      <c r="J922" s="183"/>
      <c r="K922" s="183"/>
      <c r="L922" s="183"/>
      <c r="M922" s="183"/>
      <c r="N922" s="183"/>
      <c r="O922" s="183"/>
      <c r="P922" s="183"/>
    </row>
    <row r="923" spans="3:16">
      <c r="C923" s="183"/>
      <c r="D923" s="183"/>
      <c r="E923" s="183"/>
      <c r="F923" s="183"/>
      <c r="G923" s="183"/>
      <c r="H923" s="183"/>
      <c r="I923" s="183"/>
      <c r="J923" s="183"/>
      <c r="K923" s="183"/>
      <c r="L923" s="183"/>
      <c r="M923" s="183"/>
      <c r="N923" s="183"/>
      <c r="O923" s="183"/>
      <c r="P923" s="183"/>
    </row>
    <row r="924" spans="3:16">
      <c r="C924" s="183"/>
      <c r="D924" s="183"/>
      <c r="E924" s="183"/>
      <c r="F924" s="183"/>
      <c r="G924" s="183"/>
      <c r="H924" s="183"/>
      <c r="I924" s="183"/>
      <c r="J924" s="183"/>
      <c r="K924" s="183"/>
      <c r="L924" s="183"/>
      <c r="M924" s="183"/>
      <c r="N924" s="183"/>
      <c r="O924" s="183"/>
      <c r="P924" s="183"/>
    </row>
    <row r="925" spans="3:16">
      <c r="C925" s="183"/>
      <c r="D925" s="183"/>
      <c r="E925" s="183"/>
      <c r="F925" s="183"/>
      <c r="G925" s="183"/>
      <c r="H925" s="183"/>
      <c r="I925" s="183"/>
      <c r="J925" s="183"/>
      <c r="K925" s="183"/>
      <c r="L925" s="183"/>
      <c r="M925" s="183"/>
      <c r="N925" s="183"/>
      <c r="O925" s="183"/>
      <c r="P925" s="183"/>
    </row>
    <row r="926" spans="3:16">
      <c r="C926" s="183"/>
      <c r="D926" s="183"/>
      <c r="E926" s="183"/>
      <c r="F926" s="183"/>
      <c r="G926" s="183"/>
      <c r="H926" s="183"/>
      <c r="I926" s="183"/>
      <c r="J926" s="183"/>
      <c r="K926" s="183"/>
      <c r="L926" s="183"/>
      <c r="M926" s="183"/>
      <c r="N926" s="183"/>
      <c r="O926" s="183"/>
      <c r="P926" s="183"/>
    </row>
    <row r="927" spans="3:16">
      <c r="C927" s="183"/>
      <c r="D927" s="183"/>
      <c r="E927" s="183"/>
      <c r="F927" s="183"/>
      <c r="G927" s="183"/>
      <c r="H927" s="183"/>
      <c r="I927" s="183"/>
      <c r="J927" s="183"/>
      <c r="K927" s="183"/>
      <c r="L927" s="183"/>
      <c r="M927" s="183"/>
      <c r="N927" s="183"/>
      <c r="O927" s="183"/>
      <c r="P927" s="183"/>
    </row>
    <row r="928" spans="3:16">
      <c r="C928" s="183"/>
      <c r="D928" s="183"/>
      <c r="E928" s="183"/>
      <c r="F928" s="183"/>
      <c r="G928" s="183"/>
      <c r="H928" s="183"/>
      <c r="I928" s="183"/>
      <c r="J928" s="183"/>
      <c r="K928" s="183"/>
      <c r="L928" s="183"/>
      <c r="M928" s="183"/>
      <c r="N928" s="183"/>
      <c r="O928" s="183"/>
      <c r="P928" s="183"/>
    </row>
    <row r="929" spans="3:16">
      <c r="C929" s="183"/>
      <c r="D929" s="183"/>
      <c r="E929" s="183"/>
      <c r="F929" s="183"/>
      <c r="G929" s="183"/>
      <c r="H929" s="183"/>
      <c r="I929" s="183"/>
      <c r="J929" s="183"/>
      <c r="K929" s="183"/>
      <c r="L929" s="183"/>
      <c r="M929" s="183"/>
      <c r="N929" s="183"/>
      <c r="O929" s="183"/>
      <c r="P929" s="183"/>
    </row>
    <row r="930" spans="3:16">
      <c r="C930" s="183"/>
      <c r="D930" s="183"/>
      <c r="E930" s="183"/>
      <c r="F930" s="183"/>
      <c r="G930" s="183"/>
      <c r="H930" s="183"/>
      <c r="I930" s="183"/>
      <c r="J930" s="183"/>
      <c r="K930" s="183"/>
      <c r="L930" s="183"/>
      <c r="M930" s="183"/>
      <c r="N930" s="183"/>
      <c r="O930" s="183"/>
      <c r="P930" s="183"/>
    </row>
    <row r="931" spans="3:16">
      <c r="C931" s="183"/>
      <c r="D931" s="183"/>
      <c r="E931" s="183"/>
      <c r="F931" s="183"/>
      <c r="G931" s="183"/>
      <c r="H931" s="183"/>
      <c r="I931" s="183"/>
      <c r="J931" s="183"/>
      <c r="K931" s="183"/>
      <c r="L931" s="183"/>
      <c r="M931" s="183"/>
      <c r="N931" s="183"/>
      <c r="O931" s="183"/>
      <c r="P931" s="183"/>
    </row>
    <row r="932" spans="3:16">
      <c r="C932" s="183"/>
      <c r="D932" s="183"/>
      <c r="E932" s="183"/>
      <c r="F932" s="183"/>
      <c r="G932" s="183"/>
      <c r="H932" s="183"/>
      <c r="I932" s="183"/>
      <c r="J932" s="183"/>
      <c r="K932" s="183"/>
      <c r="L932" s="183"/>
      <c r="M932" s="183"/>
      <c r="N932" s="183"/>
      <c r="O932" s="183"/>
      <c r="P932" s="183"/>
    </row>
    <row r="933" spans="3:16">
      <c r="C933" s="183"/>
      <c r="D933" s="183"/>
      <c r="E933" s="183"/>
      <c r="F933" s="183"/>
      <c r="G933" s="183"/>
      <c r="H933" s="183"/>
      <c r="I933" s="183"/>
      <c r="J933" s="183"/>
      <c r="K933" s="183"/>
      <c r="L933" s="183"/>
      <c r="M933" s="183"/>
      <c r="N933" s="183"/>
      <c r="O933" s="183"/>
      <c r="P933" s="183"/>
    </row>
    <row r="934" spans="3:16">
      <c r="C934" s="183"/>
      <c r="D934" s="183"/>
      <c r="E934" s="183"/>
      <c r="F934" s="183"/>
      <c r="G934" s="183"/>
      <c r="H934" s="183"/>
      <c r="I934" s="183"/>
      <c r="J934" s="183"/>
      <c r="K934" s="183"/>
      <c r="L934" s="183"/>
      <c r="M934" s="183"/>
      <c r="N934" s="183"/>
      <c r="O934" s="183"/>
      <c r="P934" s="183"/>
    </row>
    <row r="935" spans="3:16">
      <c r="C935" s="183"/>
      <c r="D935" s="183"/>
      <c r="E935" s="183"/>
      <c r="F935" s="183"/>
      <c r="G935" s="183"/>
      <c r="H935" s="183"/>
      <c r="I935" s="183"/>
      <c r="J935" s="183"/>
      <c r="K935" s="183"/>
      <c r="L935" s="183"/>
      <c r="M935" s="183"/>
      <c r="N935" s="183"/>
      <c r="O935" s="183"/>
      <c r="P935" s="183"/>
    </row>
    <row r="936" spans="3:16">
      <c r="C936" s="183"/>
      <c r="D936" s="183"/>
      <c r="E936" s="183"/>
      <c r="F936" s="183"/>
      <c r="G936" s="183"/>
      <c r="H936" s="183"/>
      <c r="I936" s="183"/>
      <c r="J936" s="183"/>
      <c r="K936" s="183"/>
      <c r="L936" s="183"/>
      <c r="M936" s="183"/>
      <c r="N936" s="183"/>
      <c r="O936" s="183"/>
      <c r="P936" s="183"/>
    </row>
    <row r="937" spans="3:16">
      <c r="C937" s="183"/>
      <c r="D937" s="183"/>
      <c r="E937" s="183"/>
      <c r="F937" s="183"/>
      <c r="G937" s="183"/>
      <c r="H937" s="183"/>
      <c r="I937" s="183"/>
      <c r="J937" s="183"/>
      <c r="K937" s="183"/>
      <c r="L937" s="183"/>
      <c r="M937" s="183"/>
      <c r="N937" s="183"/>
      <c r="O937" s="183"/>
      <c r="P937" s="183"/>
    </row>
    <row r="938" spans="3:16">
      <c r="C938" s="183"/>
      <c r="D938" s="183"/>
      <c r="E938" s="183"/>
      <c r="F938" s="183"/>
      <c r="G938" s="183"/>
      <c r="H938" s="183"/>
      <c r="I938" s="183"/>
      <c r="J938" s="183"/>
      <c r="K938" s="183"/>
      <c r="L938" s="183"/>
      <c r="M938" s="183"/>
      <c r="N938" s="183"/>
      <c r="O938" s="183"/>
      <c r="P938" s="183"/>
    </row>
    <row r="939" spans="3:16">
      <c r="C939" s="183"/>
      <c r="D939" s="183"/>
      <c r="E939" s="183"/>
      <c r="F939" s="183"/>
      <c r="G939" s="183"/>
      <c r="H939" s="183"/>
      <c r="I939" s="183"/>
      <c r="J939" s="183"/>
      <c r="K939" s="183"/>
      <c r="L939" s="183"/>
      <c r="M939" s="183"/>
      <c r="N939" s="183"/>
      <c r="O939" s="183"/>
      <c r="P939" s="183"/>
    </row>
    <row r="940" spans="3:16">
      <c r="C940" s="183"/>
      <c r="D940" s="183"/>
      <c r="E940" s="183"/>
      <c r="F940" s="183"/>
      <c r="G940" s="183"/>
      <c r="H940" s="183"/>
      <c r="I940" s="183"/>
      <c r="J940" s="183"/>
      <c r="K940" s="183"/>
      <c r="L940" s="183"/>
      <c r="M940" s="183"/>
      <c r="N940" s="183"/>
      <c r="O940" s="183"/>
      <c r="P940" s="183"/>
    </row>
    <row r="941" spans="3:16">
      <c r="C941" s="183"/>
      <c r="D941" s="183"/>
      <c r="E941" s="183"/>
      <c r="F941" s="183"/>
      <c r="G941" s="183"/>
      <c r="H941" s="183"/>
      <c r="I941" s="183"/>
      <c r="J941" s="183"/>
      <c r="K941" s="183"/>
      <c r="L941" s="183"/>
      <c r="M941" s="183"/>
      <c r="N941" s="183"/>
      <c r="O941" s="183"/>
      <c r="P941" s="183"/>
    </row>
    <row r="942" spans="3:16">
      <c r="C942" s="183"/>
      <c r="D942" s="183"/>
      <c r="E942" s="183"/>
      <c r="F942" s="183"/>
      <c r="G942" s="183"/>
      <c r="H942" s="183"/>
      <c r="I942" s="183"/>
      <c r="J942" s="183"/>
      <c r="K942" s="183"/>
      <c r="L942" s="183"/>
      <c r="M942" s="183"/>
      <c r="N942" s="183"/>
      <c r="O942" s="183"/>
      <c r="P942" s="183"/>
    </row>
    <row r="943" spans="3:16">
      <c r="C943" s="183"/>
      <c r="D943" s="183"/>
      <c r="E943" s="183"/>
      <c r="F943" s="183"/>
      <c r="G943" s="183"/>
      <c r="H943" s="183"/>
      <c r="I943" s="183"/>
      <c r="J943" s="183"/>
      <c r="K943" s="183"/>
      <c r="L943" s="183"/>
      <c r="M943" s="183"/>
      <c r="N943" s="183"/>
      <c r="O943" s="183"/>
      <c r="P943" s="183"/>
    </row>
    <row r="944" spans="3:16">
      <c r="C944" s="183"/>
      <c r="D944" s="183"/>
      <c r="E944" s="183"/>
      <c r="F944" s="183"/>
      <c r="G944" s="183"/>
      <c r="H944" s="183"/>
      <c r="I944" s="183"/>
      <c r="J944" s="183"/>
      <c r="K944" s="183"/>
      <c r="L944" s="183"/>
      <c r="M944" s="183"/>
      <c r="N944" s="183"/>
      <c r="O944" s="183"/>
      <c r="P944" s="183"/>
    </row>
    <row r="945" spans="3:16">
      <c r="C945" s="183"/>
      <c r="D945" s="183"/>
      <c r="E945" s="183"/>
      <c r="F945" s="183"/>
      <c r="G945" s="183"/>
      <c r="H945" s="183"/>
      <c r="I945" s="183"/>
      <c r="J945" s="183"/>
      <c r="K945" s="183"/>
      <c r="L945" s="183"/>
      <c r="M945" s="183"/>
      <c r="N945" s="183"/>
      <c r="O945" s="183"/>
      <c r="P945" s="183"/>
    </row>
    <row r="946" spans="3:16">
      <c r="C946" s="183"/>
      <c r="D946" s="183"/>
      <c r="E946" s="183"/>
      <c r="F946" s="183"/>
      <c r="G946" s="183"/>
      <c r="H946" s="183"/>
      <c r="I946" s="183"/>
      <c r="J946" s="183"/>
      <c r="K946" s="183"/>
      <c r="L946" s="183"/>
      <c r="M946" s="183"/>
      <c r="N946" s="183"/>
      <c r="O946" s="183"/>
      <c r="P946" s="183"/>
    </row>
    <row r="947" spans="3:16">
      <c r="C947" s="183"/>
      <c r="D947" s="183"/>
      <c r="E947" s="183"/>
      <c r="F947" s="183"/>
      <c r="G947" s="183"/>
      <c r="H947" s="183"/>
      <c r="I947" s="183"/>
      <c r="J947" s="183"/>
      <c r="K947" s="183"/>
      <c r="L947" s="183"/>
      <c r="M947" s="183"/>
      <c r="N947" s="183"/>
      <c r="O947" s="183"/>
      <c r="P947" s="183"/>
    </row>
    <row r="948" spans="3:16">
      <c r="C948" s="183"/>
      <c r="D948" s="183"/>
      <c r="E948" s="183"/>
      <c r="F948" s="183"/>
      <c r="G948" s="183"/>
      <c r="H948" s="183"/>
      <c r="I948" s="183"/>
      <c r="J948" s="183"/>
      <c r="K948" s="183"/>
      <c r="L948" s="183"/>
      <c r="M948" s="183"/>
      <c r="N948" s="183"/>
      <c r="O948" s="183"/>
      <c r="P948" s="183"/>
    </row>
    <row r="949" spans="3:16">
      <c r="C949" s="183"/>
      <c r="D949" s="183"/>
      <c r="E949" s="183"/>
      <c r="F949" s="183"/>
      <c r="G949" s="183"/>
      <c r="H949" s="183"/>
      <c r="I949" s="183"/>
      <c r="J949" s="183"/>
      <c r="K949" s="183"/>
      <c r="L949" s="183"/>
      <c r="M949" s="183"/>
      <c r="N949" s="183"/>
      <c r="O949" s="183"/>
      <c r="P949" s="183"/>
    </row>
    <row r="950" spans="3:16">
      <c r="C950" s="183"/>
      <c r="D950" s="183"/>
      <c r="E950" s="183"/>
      <c r="F950" s="183"/>
      <c r="G950" s="183"/>
      <c r="H950" s="183"/>
      <c r="I950" s="183"/>
      <c r="J950" s="183"/>
      <c r="K950" s="183"/>
      <c r="L950" s="183"/>
      <c r="M950" s="183"/>
      <c r="N950" s="183"/>
      <c r="O950" s="183"/>
      <c r="P950" s="183"/>
    </row>
    <row r="951" spans="3:16">
      <c r="C951" s="183"/>
      <c r="D951" s="183"/>
      <c r="E951" s="183"/>
      <c r="F951" s="183"/>
      <c r="G951" s="183"/>
      <c r="H951" s="183"/>
      <c r="I951" s="183"/>
      <c r="J951" s="183"/>
      <c r="K951" s="183"/>
      <c r="L951" s="183"/>
      <c r="M951" s="183"/>
      <c r="N951" s="183"/>
      <c r="O951" s="183"/>
      <c r="P951" s="183"/>
    </row>
    <row r="952" spans="3:16">
      <c r="C952" s="183"/>
      <c r="D952" s="183"/>
      <c r="E952" s="183"/>
      <c r="F952" s="183"/>
      <c r="G952" s="183"/>
      <c r="H952" s="183"/>
      <c r="I952" s="183"/>
      <c r="J952" s="183"/>
      <c r="K952" s="183"/>
      <c r="L952" s="183"/>
      <c r="M952" s="183"/>
      <c r="N952" s="183"/>
      <c r="O952" s="183"/>
      <c r="P952" s="183"/>
    </row>
    <row r="953" spans="3:16">
      <c r="C953" s="183"/>
      <c r="D953" s="183"/>
      <c r="E953" s="183"/>
      <c r="F953" s="183"/>
      <c r="G953" s="183"/>
      <c r="H953" s="183"/>
      <c r="I953" s="183"/>
      <c r="J953" s="183"/>
      <c r="K953" s="183"/>
      <c r="L953" s="183"/>
      <c r="M953" s="183"/>
      <c r="N953" s="183"/>
      <c r="O953" s="183"/>
      <c r="P953" s="183"/>
    </row>
    <row r="954" spans="3:16">
      <c r="C954" s="183"/>
      <c r="D954" s="183"/>
      <c r="E954" s="183"/>
      <c r="F954" s="183"/>
      <c r="G954" s="183"/>
      <c r="H954" s="183"/>
      <c r="I954" s="183"/>
      <c r="J954" s="183"/>
      <c r="K954" s="183"/>
      <c r="L954" s="183"/>
      <c r="M954" s="183"/>
      <c r="N954" s="183"/>
      <c r="O954" s="183"/>
      <c r="P954" s="183"/>
    </row>
    <row r="955" spans="3:16">
      <c r="C955" s="183"/>
      <c r="D955" s="183"/>
      <c r="E955" s="183"/>
      <c r="F955" s="183"/>
      <c r="G955" s="183"/>
      <c r="H955" s="183"/>
      <c r="I955" s="183"/>
      <c r="J955" s="183"/>
      <c r="K955" s="183"/>
      <c r="L955" s="183"/>
      <c r="M955" s="183"/>
      <c r="N955" s="183"/>
      <c r="O955" s="183"/>
      <c r="P955" s="183"/>
    </row>
    <row r="956" spans="3:16">
      <c r="C956" s="183"/>
      <c r="D956" s="183"/>
      <c r="E956" s="183"/>
      <c r="F956" s="183"/>
      <c r="G956" s="183"/>
      <c r="H956" s="183"/>
      <c r="I956" s="183"/>
      <c r="J956" s="183"/>
      <c r="K956" s="183"/>
      <c r="L956" s="183"/>
      <c r="M956" s="183"/>
      <c r="N956" s="183"/>
      <c r="O956" s="183"/>
      <c r="P956" s="183"/>
    </row>
    <row r="957" spans="3:16">
      <c r="C957" s="183"/>
      <c r="D957" s="183"/>
      <c r="E957" s="183"/>
      <c r="F957" s="183"/>
      <c r="G957" s="183"/>
      <c r="H957" s="183"/>
      <c r="I957" s="183"/>
      <c r="J957" s="183"/>
      <c r="K957" s="183"/>
      <c r="L957" s="183"/>
      <c r="M957" s="183"/>
      <c r="N957" s="183"/>
      <c r="O957" s="183"/>
      <c r="P957" s="183"/>
    </row>
    <row r="958" spans="3:16">
      <c r="C958" s="183"/>
      <c r="D958" s="183"/>
      <c r="E958" s="183"/>
      <c r="F958" s="183"/>
      <c r="G958" s="183"/>
      <c r="H958" s="183"/>
      <c r="I958" s="183"/>
      <c r="J958" s="183"/>
      <c r="K958" s="183"/>
      <c r="L958" s="183"/>
      <c r="M958" s="183"/>
      <c r="N958" s="183"/>
      <c r="O958" s="183"/>
      <c r="P958" s="183"/>
    </row>
    <row r="959" spans="3:16">
      <c r="C959" s="183"/>
      <c r="D959" s="183"/>
      <c r="E959" s="183"/>
      <c r="F959" s="183"/>
      <c r="G959" s="183"/>
      <c r="H959" s="183"/>
      <c r="I959" s="183"/>
      <c r="J959" s="183"/>
      <c r="K959" s="183"/>
      <c r="L959" s="183"/>
      <c r="M959" s="183"/>
      <c r="N959" s="183"/>
      <c r="O959" s="183"/>
      <c r="P959" s="183"/>
    </row>
    <row r="960" spans="3:16">
      <c r="C960" s="183"/>
      <c r="D960" s="183"/>
      <c r="E960" s="183"/>
      <c r="F960" s="183"/>
      <c r="G960" s="183"/>
      <c r="H960" s="183"/>
      <c r="I960" s="183"/>
      <c r="J960" s="183"/>
      <c r="K960" s="183"/>
      <c r="L960" s="183"/>
      <c r="M960" s="183"/>
      <c r="N960" s="183"/>
      <c r="O960" s="183"/>
      <c r="P960" s="183"/>
    </row>
    <row r="961" spans="3:16">
      <c r="C961" s="183"/>
      <c r="D961" s="183"/>
      <c r="E961" s="183"/>
      <c r="F961" s="183"/>
      <c r="G961" s="183"/>
      <c r="H961" s="183"/>
      <c r="I961" s="183"/>
      <c r="J961" s="183"/>
      <c r="K961" s="183"/>
      <c r="L961" s="183"/>
      <c r="M961" s="183"/>
      <c r="N961" s="183"/>
      <c r="O961" s="183"/>
      <c r="P961" s="183"/>
    </row>
    <row r="962" spans="3:16">
      <c r="C962" s="183"/>
      <c r="D962" s="183"/>
      <c r="E962" s="183"/>
      <c r="F962" s="183"/>
      <c r="G962" s="183"/>
      <c r="H962" s="183"/>
      <c r="I962" s="183"/>
      <c r="J962" s="183"/>
      <c r="K962" s="183"/>
      <c r="L962" s="183"/>
      <c r="M962" s="183"/>
      <c r="N962" s="183"/>
      <c r="O962" s="183"/>
      <c r="P962" s="183"/>
    </row>
    <row r="963" spans="3:16">
      <c r="C963" s="183"/>
      <c r="D963" s="183"/>
      <c r="E963" s="183"/>
      <c r="F963" s="183"/>
      <c r="G963" s="183"/>
      <c r="H963" s="183"/>
      <c r="I963" s="183"/>
      <c r="J963" s="183"/>
      <c r="K963" s="183"/>
      <c r="L963" s="183"/>
      <c r="M963" s="183"/>
      <c r="N963" s="183"/>
      <c r="O963" s="183"/>
      <c r="P963" s="183"/>
    </row>
    <row r="964" spans="3:16">
      <c r="C964" s="183"/>
      <c r="D964" s="183"/>
      <c r="E964" s="183"/>
      <c r="F964" s="183"/>
      <c r="G964" s="183"/>
      <c r="H964" s="183"/>
      <c r="I964" s="183"/>
      <c r="J964" s="183"/>
      <c r="K964" s="183"/>
      <c r="L964" s="183"/>
      <c r="M964" s="183"/>
      <c r="N964" s="183"/>
      <c r="O964" s="183"/>
      <c r="P964" s="183"/>
    </row>
    <row r="965" spans="3:16">
      <c r="C965" s="183"/>
      <c r="D965" s="183"/>
      <c r="E965" s="183"/>
      <c r="F965" s="183"/>
      <c r="G965" s="183"/>
      <c r="H965" s="183"/>
      <c r="I965" s="183"/>
      <c r="J965" s="183"/>
      <c r="K965" s="183"/>
      <c r="L965" s="183"/>
      <c r="M965" s="183"/>
      <c r="N965" s="183"/>
      <c r="O965" s="183"/>
      <c r="P965" s="183"/>
    </row>
    <row r="966" spans="3:16">
      <c r="C966" s="183"/>
      <c r="D966" s="183"/>
      <c r="E966" s="183"/>
      <c r="F966" s="183"/>
      <c r="G966" s="183"/>
      <c r="H966" s="183"/>
      <c r="I966" s="183"/>
      <c r="J966" s="183"/>
      <c r="K966" s="183"/>
      <c r="L966" s="183"/>
      <c r="M966" s="183"/>
      <c r="N966" s="183"/>
      <c r="O966" s="183"/>
      <c r="P966" s="183"/>
    </row>
    <row r="967" spans="3:16">
      <c r="C967" s="183"/>
      <c r="D967" s="183"/>
      <c r="E967" s="183"/>
      <c r="F967" s="183"/>
      <c r="G967" s="183"/>
      <c r="H967" s="183"/>
      <c r="I967" s="183"/>
      <c r="J967" s="183"/>
      <c r="K967" s="183"/>
      <c r="L967" s="183"/>
      <c r="M967" s="183"/>
      <c r="N967" s="183"/>
      <c r="O967" s="183"/>
      <c r="P967" s="183"/>
    </row>
    <row r="968" spans="3:16">
      <c r="C968" s="183"/>
      <c r="D968" s="183"/>
      <c r="E968" s="183"/>
      <c r="F968" s="183"/>
      <c r="G968" s="183"/>
      <c r="H968" s="183"/>
      <c r="I968" s="183"/>
      <c r="J968" s="183"/>
      <c r="K968" s="183"/>
      <c r="L968" s="183"/>
      <c r="M968" s="183"/>
      <c r="N968" s="183"/>
      <c r="O968" s="183"/>
      <c r="P968" s="183"/>
    </row>
    <row r="969" spans="3:16">
      <c r="C969" s="183"/>
      <c r="D969" s="183"/>
      <c r="E969" s="183"/>
      <c r="F969" s="183"/>
      <c r="G969" s="183"/>
      <c r="H969" s="183"/>
      <c r="I969" s="183"/>
      <c r="J969" s="183"/>
      <c r="K969" s="183"/>
      <c r="L969" s="183"/>
      <c r="M969" s="183"/>
      <c r="N969" s="183"/>
      <c r="O969" s="183"/>
      <c r="P969" s="183"/>
    </row>
    <row r="970" spans="3:16">
      <c r="C970" s="183"/>
      <c r="D970" s="183"/>
      <c r="E970" s="183"/>
      <c r="F970" s="183"/>
      <c r="G970" s="183"/>
      <c r="H970" s="183"/>
      <c r="I970" s="183"/>
      <c r="J970" s="183"/>
      <c r="K970" s="183"/>
      <c r="L970" s="183"/>
      <c r="M970" s="183"/>
      <c r="N970" s="183"/>
      <c r="O970" s="183"/>
      <c r="P970" s="183"/>
    </row>
    <row r="971" spans="3:16">
      <c r="C971" s="183"/>
      <c r="D971" s="183"/>
      <c r="E971" s="183"/>
      <c r="F971" s="183"/>
      <c r="G971" s="183"/>
      <c r="H971" s="183"/>
      <c r="I971" s="183"/>
      <c r="J971" s="183"/>
      <c r="K971" s="183"/>
      <c r="L971" s="183"/>
      <c r="M971" s="183"/>
      <c r="N971" s="183"/>
      <c r="O971" s="183"/>
      <c r="P971" s="183"/>
    </row>
    <row r="972" spans="3:16">
      <c r="C972" s="183"/>
      <c r="D972" s="183"/>
      <c r="E972" s="183"/>
      <c r="F972" s="183"/>
      <c r="G972" s="183"/>
      <c r="H972" s="183"/>
      <c r="I972" s="183"/>
      <c r="J972" s="183"/>
      <c r="K972" s="183"/>
      <c r="L972" s="183"/>
      <c r="M972" s="183"/>
      <c r="N972" s="183"/>
      <c r="O972" s="183"/>
      <c r="P972" s="183"/>
    </row>
    <row r="973" spans="3:16">
      <c r="C973" s="183"/>
      <c r="D973" s="183"/>
      <c r="E973" s="183"/>
      <c r="F973" s="183"/>
      <c r="G973" s="183"/>
      <c r="H973" s="183"/>
      <c r="I973" s="183"/>
      <c r="J973" s="183"/>
      <c r="K973" s="183"/>
      <c r="L973" s="183"/>
      <c r="M973" s="183"/>
      <c r="N973" s="183"/>
      <c r="O973" s="183"/>
      <c r="P973" s="183"/>
    </row>
    <row r="974" spans="3:16">
      <c r="C974" s="183"/>
      <c r="D974" s="183"/>
      <c r="E974" s="183"/>
      <c r="F974" s="183"/>
      <c r="G974" s="183"/>
      <c r="H974" s="183"/>
      <c r="I974" s="183"/>
      <c r="J974" s="183"/>
      <c r="K974" s="183"/>
      <c r="L974" s="183"/>
      <c r="M974" s="183"/>
      <c r="N974" s="183"/>
      <c r="O974" s="183"/>
      <c r="P974" s="183"/>
    </row>
    <row r="975" spans="3:16">
      <c r="C975" s="183"/>
      <c r="D975" s="183"/>
      <c r="E975" s="183"/>
      <c r="F975" s="183"/>
      <c r="G975" s="183"/>
      <c r="H975" s="183"/>
      <c r="I975" s="183"/>
      <c r="J975" s="183"/>
      <c r="K975" s="183"/>
      <c r="L975" s="183"/>
      <c r="M975" s="183"/>
      <c r="N975" s="183"/>
      <c r="O975" s="183"/>
      <c r="P975" s="183"/>
    </row>
    <row r="976" spans="3:16">
      <c r="C976" s="183"/>
      <c r="D976" s="183"/>
      <c r="E976" s="183"/>
      <c r="F976" s="183"/>
      <c r="G976" s="183"/>
      <c r="H976" s="183"/>
      <c r="I976" s="183"/>
      <c r="J976" s="183"/>
      <c r="K976" s="183"/>
      <c r="L976" s="183"/>
      <c r="M976" s="183"/>
      <c r="N976" s="183"/>
      <c r="O976" s="183"/>
      <c r="P976" s="183"/>
    </row>
    <row r="977" spans="3:16">
      <c r="C977" s="183"/>
      <c r="D977" s="183"/>
      <c r="E977" s="183"/>
      <c r="F977" s="183"/>
      <c r="G977" s="183"/>
      <c r="H977" s="183"/>
      <c r="I977" s="183"/>
      <c r="J977" s="183"/>
      <c r="K977" s="183"/>
      <c r="L977" s="183"/>
      <c r="M977" s="183"/>
      <c r="N977" s="183"/>
      <c r="O977" s="183"/>
      <c r="P977" s="183"/>
    </row>
    <row r="978" spans="3:16">
      <c r="C978" s="183"/>
      <c r="D978" s="183"/>
      <c r="E978" s="183"/>
      <c r="F978" s="183"/>
      <c r="G978" s="183"/>
      <c r="H978" s="183"/>
      <c r="I978" s="183"/>
      <c r="J978" s="183"/>
      <c r="K978" s="183"/>
      <c r="L978" s="183"/>
      <c r="M978" s="183"/>
      <c r="N978" s="183"/>
      <c r="O978" s="183"/>
      <c r="P978" s="183"/>
    </row>
    <row r="979" spans="3:16">
      <c r="C979" s="183"/>
      <c r="D979" s="183"/>
      <c r="E979" s="183"/>
      <c r="F979" s="183"/>
      <c r="G979" s="183"/>
      <c r="H979" s="183"/>
      <c r="I979" s="183"/>
      <c r="J979" s="183"/>
      <c r="K979" s="183"/>
      <c r="L979" s="183"/>
      <c r="M979" s="183"/>
      <c r="N979" s="183"/>
      <c r="O979" s="183"/>
      <c r="P979" s="183"/>
    </row>
    <row r="980" spans="3:16">
      <c r="C980" s="183"/>
      <c r="D980" s="183"/>
      <c r="E980" s="183"/>
      <c r="F980" s="183"/>
      <c r="G980" s="183"/>
      <c r="H980" s="183"/>
      <c r="I980" s="183"/>
      <c r="J980" s="183"/>
      <c r="K980" s="183"/>
      <c r="L980" s="183"/>
      <c r="M980" s="183"/>
      <c r="N980" s="183"/>
      <c r="O980" s="183"/>
      <c r="P980" s="183"/>
    </row>
    <row r="981" spans="3:16">
      <c r="C981" s="183"/>
      <c r="D981" s="183"/>
      <c r="E981" s="183"/>
      <c r="F981" s="183"/>
      <c r="G981" s="183"/>
      <c r="H981" s="183"/>
      <c r="I981" s="183"/>
      <c r="J981" s="183"/>
      <c r="K981" s="183"/>
      <c r="L981" s="183"/>
      <c r="M981" s="183"/>
      <c r="N981" s="183"/>
      <c r="O981" s="183"/>
      <c r="P981" s="183"/>
    </row>
    <row r="982" spans="3:16">
      <c r="C982" s="183"/>
      <c r="D982" s="183"/>
      <c r="E982" s="183"/>
      <c r="F982" s="183"/>
      <c r="G982" s="183"/>
      <c r="H982" s="183"/>
      <c r="I982" s="183"/>
      <c r="J982" s="183"/>
      <c r="K982" s="183"/>
      <c r="L982" s="183"/>
      <c r="M982" s="183"/>
      <c r="N982" s="183"/>
      <c r="O982" s="183"/>
      <c r="P982" s="183"/>
    </row>
    <row r="983" spans="3:16">
      <c r="C983" s="183"/>
      <c r="D983" s="183"/>
      <c r="E983" s="183"/>
      <c r="F983" s="183"/>
      <c r="G983" s="183"/>
      <c r="H983" s="183"/>
      <c r="I983" s="183"/>
      <c r="J983" s="183"/>
      <c r="K983" s="183"/>
      <c r="L983" s="183"/>
      <c r="M983" s="183"/>
      <c r="N983" s="183"/>
      <c r="O983" s="183"/>
      <c r="P983" s="183"/>
    </row>
    <row r="984" spans="3:16">
      <c r="C984" s="183"/>
      <c r="D984" s="183"/>
      <c r="E984" s="183"/>
      <c r="F984" s="183"/>
      <c r="G984" s="183"/>
      <c r="H984" s="183"/>
      <c r="I984" s="183"/>
      <c r="J984" s="183"/>
      <c r="K984" s="183"/>
      <c r="L984" s="183"/>
      <c r="M984" s="183"/>
      <c r="N984" s="183"/>
      <c r="O984" s="183"/>
      <c r="P984" s="183"/>
    </row>
    <row r="985" spans="3:16">
      <c r="C985" s="183"/>
      <c r="D985" s="183"/>
      <c r="E985" s="183"/>
      <c r="F985" s="183"/>
      <c r="G985" s="183"/>
      <c r="H985" s="183"/>
      <c r="I985" s="183"/>
      <c r="J985" s="183"/>
      <c r="K985" s="183"/>
      <c r="L985" s="183"/>
      <c r="M985" s="183"/>
      <c r="N985" s="183"/>
      <c r="O985" s="183"/>
      <c r="P985" s="183"/>
    </row>
    <row r="986" spans="3:16">
      <c r="C986" s="183"/>
      <c r="D986" s="183"/>
      <c r="E986" s="183"/>
      <c r="F986" s="183"/>
      <c r="G986" s="183"/>
      <c r="H986" s="183"/>
      <c r="I986" s="183"/>
      <c r="J986" s="183"/>
      <c r="K986" s="183"/>
      <c r="L986" s="183"/>
      <c r="M986" s="183"/>
      <c r="N986" s="183"/>
      <c r="O986" s="183"/>
      <c r="P986" s="183"/>
    </row>
    <row r="987" spans="3:16">
      <c r="C987" s="183"/>
      <c r="D987" s="183"/>
      <c r="E987" s="183"/>
      <c r="F987" s="183"/>
      <c r="G987" s="183"/>
      <c r="H987" s="183"/>
      <c r="I987" s="183"/>
      <c r="J987" s="183"/>
      <c r="K987" s="183"/>
      <c r="L987" s="183"/>
      <c r="M987" s="183"/>
      <c r="N987" s="183"/>
      <c r="O987" s="183"/>
      <c r="P987" s="183"/>
    </row>
    <row r="988" spans="3:16">
      <c r="C988" s="183"/>
      <c r="D988" s="183"/>
      <c r="E988" s="183"/>
      <c r="F988" s="183"/>
      <c r="G988" s="183"/>
      <c r="H988" s="183"/>
      <c r="I988" s="183"/>
      <c r="J988" s="183"/>
      <c r="K988" s="183"/>
      <c r="L988" s="183"/>
      <c r="M988" s="183"/>
      <c r="N988" s="183"/>
      <c r="O988" s="183"/>
      <c r="P988" s="183"/>
    </row>
    <row r="989" spans="3:16">
      <c r="C989" s="183"/>
      <c r="D989" s="183"/>
      <c r="E989" s="183"/>
      <c r="F989" s="183"/>
      <c r="G989" s="183"/>
      <c r="H989" s="183"/>
      <c r="I989" s="183"/>
      <c r="J989" s="183"/>
      <c r="K989" s="183"/>
      <c r="L989" s="183"/>
      <c r="M989" s="183"/>
      <c r="N989" s="183"/>
      <c r="O989" s="183"/>
      <c r="P989" s="183"/>
    </row>
    <row r="990" spans="3:16">
      <c r="C990" s="183"/>
      <c r="D990" s="183"/>
      <c r="E990" s="183"/>
      <c r="F990" s="183"/>
      <c r="G990" s="183"/>
      <c r="H990" s="183"/>
      <c r="I990" s="183"/>
      <c r="J990" s="183"/>
      <c r="K990" s="183"/>
      <c r="L990" s="183"/>
      <c r="M990" s="183"/>
      <c r="N990" s="183"/>
      <c r="O990" s="183"/>
      <c r="P990" s="183"/>
    </row>
    <row r="991" spans="3:16">
      <c r="C991" s="183"/>
      <c r="D991" s="183"/>
      <c r="E991" s="183"/>
      <c r="F991" s="183"/>
      <c r="G991" s="183"/>
      <c r="H991" s="183"/>
      <c r="I991" s="183"/>
      <c r="J991" s="183"/>
      <c r="K991" s="183"/>
      <c r="L991" s="183"/>
      <c r="M991" s="183"/>
      <c r="N991" s="183"/>
      <c r="O991" s="183"/>
      <c r="P991" s="183"/>
    </row>
    <row r="992" spans="3:16">
      <c r="C992" s="183"/>
      <c r="D992" s="183"/>
      <c r="E992" s="183"/>
      <c r="F992" s="183"/>
      <c r="G992" s="183"/>
      <c r="H992" s="183"/>
      <c r="I992" s="183"/>
      <c r="J992" s="183"/>
      <c r="K992" s="183"/>
      <c r="L992" s="183"/>
      <c r="M992" s="183"/>
      <c r="N992" s="183"/>
      <c r="O992" s="183"/>
      <c r="P992" s="183"/>
    </row>
    <row r="993" spans="3:16">
      <c r="C993" s="183"/>
      <c r="D993" s="183"/>
      <c r="E993" s="183"/>
      <c r="F993" s="183"/>
      <c r="G993" s="183"/>
      <c r="H993" s="183"/>
      <c r="I993" s="183"/>
      <c r="J993" s="183"/>
      <c r="K993" s="183"/>
      <c r="L993" s="183"/>
      <c r="M993" s="183"/>
      <c r="N993" s="183"/>
      <c r="O993" s="183"/>
      <c r="P993" s="183"/>
    </row>
    <row r="994" spans="3:16">
      <c r="C994" s="183"/>
      <c r="D994" s="183"/>
      <c r="E994" s="183"/>
      <c r="F994" s="183"/>
      <c r="G994" s="183"/>
      <c r="H994" s="183"/>
      <c r="I994" s="183"/>
      <c r="J994" s="183"/>
      <c r="K994" s="183"/>
      <c r="L994" s="183"/>
      <c r="M994" s="183"/>
      <c r="N994" s="183"/>
      <c r="O994" s="183"/>
      <c r="P994" s="183"/>
    </row>
    <row r="995" spans="3:16">
      <c r="C995" s="183"/>
      <c r="D995" s="183"/>
      <c r="E995" s="183"/>
      <c r="F995" s="183"/>
      <c r="G995" s="183"/>
      <c r="H995" s="183"/>
      <c r="I995" s="183"/>
      <c r="J995" s="183"/>
      <c r="K995" s="183"/>
      <c r="L995" s="183"/>
      <c r="M995" s="183"/>
      <c r="N995" s="183"/>
      <c r="O995" s="183"/>
      <c r="P995" s="183"/>
    </row>
    <row r="996" spans="3:16">
      <c r="C996" s="183"/>
      <c r="D996" s="183"/>
      <c r="E996" s="183"/>
      <c r="F996" s="183"/>
      <c r="G996" s="183"/>
      <c r="H996" s="183"/>
      <c r="I996" s="183"/>
      <c r="J996" s="183"/>
      <c r="K996" s="183"/>
      <c r="L996" s="183"/>
      <c r="M996" s="183"/>
      <c r="N996" s="183"/>
      <c r="O996" s="183"/>
      <c r="P996" s="183"/>
    </row>
    <row r="997" spans="3:16">
      <c r="C997" s="183"/>
      <c r="D997" s="183"/>
      <c r="E997" s="183"/>
      <c r="F997" s="183"/>
      <c r="G997" s="183"/>
      <c r="H997" s="183"/>
      <c r="I997" s="183"/>
      <c r="J997" s="183"/>
      <c r="K997" s="183"/>
      <c r="L997" s="183"/>
      <c r="M997" s="183"/>
      <c r="N997" s="183"/>
      <c r="O997" s="183"/>
      <c r="P997" s="183"/>
    </row>
    <row r="998" spans="3:16">
      <c r="C998" s="183"/>
      <c r="D998" s="183"/>
      <c r="E998" s="183"/>
      <c r="F998" s="183"/>
      <c r="G998" s="183"/>
      <c r="H998" s="183"/>
      <c r="I998" s="183"/>
      <c r="J998" s="183"/>
      <c r="K998" s="183"/>
      <c r="L998" s="183"/>
      <c r="M998" s="183"/>
      <c r="N998" s="183"/>
      <c r="O998" s="183"/>
      <c r="P998" s="183"/>
    </row>
    <row r="999" spans="3:16">
      <c r="C999" s="183"/>
      <c r="D999" s="183"/>
      <c r="E999" s="183"/>
      <c r="F999" s="183"/>
      <c r="G999" s="183"/>
      <c r="H999" s="183"/>
      <c r="I999" s="183"/>
      <c r="J999" s="183"/>
      <c r="K999" s="183"/>
      <c r="L999" s="183"/>
      <c r="M999" s="183"/>
      <c r="N999" s="183"/>
      <c r="O999" s="183"/>
      <c r="P999" s="183"/>
    </row>
    <row r="1000" spans="3:16">
      <c r="C1000" s="183"/>
      <c r="D1000" s="183"/>
      <c r="E1000" s="183"/>
      <c r="F1000" s="183"/>
      <c r="G1000" s="183"/>
      <c r="H1000" s="183"/>
      <c r="I1000" s="183"/>
      <c r="J1000" s="183"/>
      <c r="K1000" s="183"/>
      <c r="L1000" s="183"/>
      <c r="M1000" s="183"/>
      <c r="N1000" s="183"/>
      <c r="O1000" s="183"/>
      <c r="P1000" s="183"/>
    </row>
    <row r="1001" spans="3:16">
      <c r="C1001" s="183"/>
      <c r="D1001" s="183"/>
      <c r="E1001" s="183"/>
      <c r="F1001" s="183"/>
      <c r="G1001" s="183"/>
      <c r="H1001" s="183"/>
      <c r="I1001" s="183"/>
      <c r="J1001" s="183"/>
      <c r="K1001" s="183"/>
      <c r="L1001" s="183"/>
      <c r="M1001" s="183"/>
      <c r="N1001" s="183"/>
      <c r="O1001" s="183"/>
      <c r="P1001" s="183"/>
    </row>
    <row r="1002" spans="3:16">
      <c r="C1002" s="183"/>
      <c r="D1002" s="183"/>
      <c r="E1002" s="183"/>
      <c r="F1002" s="183"/>
      <c r="G1002" s="183"/>
      <c r="H1002" s="183"/>
      <c r="I1002" s="183"/>
      <c r="J1002" s="183"/>
      <c r="K1002" s="183"/>
      <c r="L1002" s="183"/>
      <c r="M1002" s="183"/>
      <c r="N1002" s="183"/>
      <c r="O1002" s="183"/>
      <c r="P1002" s="183"/>
    </row>
    <row r="1003" spans="3:16">
      <c r="C1003" s="183"/>
      <c r="D1003" s="183"/>
      <c r="E1003" s="183"/>
      <c r="F1003" s="183"/>
      <c r="G1003" s="183"/>
      <c r="H1003" s="183"/>
      <c r="I1003" s="183"/>
      <c r="J1003" s="183"/>
      <c r="K1003" s="183"/>
      <c r="L1003" s="183"/>
      <c r="M1003" s="183"/>
      <c r="N1003" s="183"/>
      <c r="O1003" s="183"/>
      <c r="P1003" s="183"/>
    </row>
    <row r="1004" spans="3:16">
      <c r="C1004" s="183"/>
      <c r="D1004" s="183"/>
      <c r="E1004" s="183"/>
      <c r="F1004" s="183"/>
      <c r="G1004" s="183"/>
      <c r="H1004" s="183"/>
      <c r="I1004" s="183"/>
      <c r="J1004" s="183"/>
      <c r="K1004" s="183"/>
      <c r="L1004" s="183"/>
      <c r="M1004" s="183"/>
      <c r="N1004" s="183"/>
      <c r="O1004" s="183"/>
      <c r="P1004" s="183"/>
    </row>
    <row r="1005" spans="3:16">
      <c r="C1005" s="183"/>
      <c r="D1005" s="183"/>
      <c r="E1005" s="183"/>
      <c r="F1005" s="183"/>
      <c r="G1005" s="183"/>
      <c r="H1005" s="183"/>
      <c r="I1005" s="183"/>
      <c r="J1005" s="183"/>
      <c r="K1005" s="183"/>
      <c r="L1005" s="183"/>
      <c r="M1005" s="183"/>
      <c r="N1005" s="183"/>
      <c r="O1005" s="183"/>
      <c r="P1005" s="183"/>
    </row>
    <row r="1006" spans="3:16">
      <c r="C1006" s="183"/>
      <c r="D1006" s="183"/>
      <c r="E1006" s="183"/>
      <c r="F1006" s="183"/>
      <c r="G1006" s="183"/>
      <c r="H1006" s="183"/>
      <c r="I1006" s="183"/>
      <c r="J1006" s="183"/>
      <c r="K1006" s="183"/>
      <c r="L1006" s="183"/>
      <c r="M1006" s="183"/>
      <c r="N1006" s="183"/>
      <c r="O1006" s="183"/>
      <c r="P1006" s="183"/>
    </row>
    <row r="1007" spans="3:16">
      <c r="C1007" s="183"/>
      <c r="D1007" s="183"/>
      <c r="E1007" s="183"/>
      <c r="F1007" s="183"/>
      <c r="G1007" s="183"/>
      <c r="H1007" s="183"/>
      <c r="I1007" s="183"/>
      <c r="J1007" s="183"/>
      <c r="K1007" s="183"/>
      <c r="L1007" s="183"/>
      <c r="M1007" s="183"/>
      <c r="N1007" s="183"/>
      <c r="O1007" s="183"/>
      <c r="P1007" s="183"/>
    </row>
    <row r="1008" spans="3:16">
      <c r="C1008" s="183"/>
      <c r="D1008" s="183"/>
      <c r="E1008" s="183"/>
      <c r="F1008" s="183"/>
      <c r="G1008" s="183"/>
      <c r="H1008" s="183"/>
      <c r="I1008" s="183"/>
      <c r="J1008" s="183"/>
      <c r="K1008" s="183"/>
      <c r="L1008" s="183"/>
      <c r="M1008" s="183"/>
      <c r="N1008" s="183"/>
      <c r="O1008" s="183"/>
      <c r="P1008" s="183"/>
    </row>
    <row r="1009" spans="3:16">
      <c r="C1009" s="183"/>
      <c r="D1009" s="183"/>
      <c r="E1009" s="183"/>
      <c r="F1009" s="183"/>
      <c r="G1009" s="183"/>
      <c r="H1009" s="183"/>
      <c r="I1009" s="183"/>
      <c r="J1009" s="183"/>
      <c r="K1009" s="183"/>
      <c r="L1009" s="183"/>
      <c r="M1009" s="183"/>
      <c r="N1009" s="183"/>
      <c r="O1009" s="183"/>
      <c r="P1009" s="183"/>
    </row>
    <row r="1010" spans="3:16">
      <c r="C1010" s="183"/>
      <c r="D1010" s="183"/>
      <c r="E1010" s="183"/>
      <c r="F1010" s="183"/>
      <c r="G1010" s="183"/>
      <c r="H1010" s="183"/>
      <c r="I1010" s="183"/>
      <c r="J1010" s="183"/>
      <c r="K1010" s="183"/>
      <c r="L1010" s="183"/>
      <c r="M1010" s="183"/>
      <c r="N1010" s="183"/>
      <c r="O1010" s="183"/>
      <c r="P1010" s="183"/>
    </row>
    <row r="1011" spans="3:16">
      <c r="C1011" s="183"/>
      <c r="D1011" s="183"/>
      <c r="E1011" s="183"/>
      <c r="F1011" s="183"/>
      <c r="G1011" s="183"/>
      <c r="H1011" s="183"/>
      <c r="I1011" s="183"/>
      <c r="J1011" s="183"/>
      <c r="K1011" s="183"/>
      <c r="L1011" s="183"/>
      <c r="M1011" s="183"/>
      <c r="N1011" s="183"/>
      <c r="O1011" s="183"/>
      <c r="P1011" s="183"/>
    </row>
    <row r="1012" spans="3:16">
      <c r="C1012" s="183"/>
      <c r="D1012" s="183"/>
      <c r="E1012" s="183"/>
      <c r="F1012" s="183"/>
      <c r="G1012" s="183"/>
      <c r="H1012" s="183"/>
      <c r="I1012" s="183"/>
      <c r="J1012" s="183"/>
      <c r="K1012" s="183"/>
      <c r="L1012" s="183"/>
      <c r="M1012" s="183"/>
      <c r="N1012" s="183"/>
      <c r="O1012" s="183"/>
      <c r="P1012" s="183"/>
    </row>
    <row r="1013" spans="3:16">
      <c r="C1013" s="183"/>
      <c r="D1013" s="183"/>
      <c r="E1013" s="183"/>
      <c r="F1013" s="183"/>
      <c r="G1013" s="183"/>
      <c r="H1013" s="183"/>
      <c r="I1013" s="183"/>
      <c r="J1013" s="183"/>
      <c r="K1013" s="183"/>
      <c r="L1013" s="183"/>
      <c r="M1013" s="183"/>
      <c r="N1013" s="183"/>
      <c r="O1013" s="183"/>
      <c r="P1013" s="183"/>
    </row>
    <row r="1014" spans="3:16">
      <c r="C1014" s="183"/>
      <c r="D1014" s="183"/>
      <c r="E1014" s="183"/>
      <c r="F1014" s="183"/>
      <c r="G1014" s="183"/>
      <c r="H1014" s="183"/>
      <c r="I1014" s="183"/>
      <c r="J1014" s="183"/>
      <c r="K1014" s="183"/>
      <c r="L1014" s="183"/>
      <c r="M1014" s="183"/>
      <c r="N1014" s="183"/>
      <c r="O1014" s="183"/>
      <c r="P1014" s="183"/>
    </row>
    <row r="1015" spans="3:16">
      <c r="C1015" s="183"/>
      <c r="D1015" s="183"/>
      <c r="E1015" s="183"/>
      <c r="F1015" s="183"/>
      <c r="G1015" s="183"/>
      <c r="H1015" s="183"/>
      <c r="I1015" s="183"/>
      <c r="J1015" s="183"/>
      <c r="K1015" s="183"/>
      <c r="L1015" s="183"/>
      <c r="M1015" s="183"/>
      <c r="N1015" s="183"/>
      <c r="O1015" s="183"/>
      <c r="P1015" s="183"/>
    </row>
    <row r="1016" spans="3:16">
      <c r="C1016" s="183"/>
      <c r="D1016" s="183"/>
      <c r="E1016" s="183"/>
      <c r="F1016" s="183"/>
      <c r="G1016" s="183"/>
      <c r="H1016" s="183"/>
      <c r="I1016" s="183"/>
      <c r="J1016" s="183"/>
      <c r="K1016" s="183"/>
      <c r="L1016" s="183"/>
      <c r="M1016" s="183"/>
      <c r="N1016" s="183"/>
      <c r="O1016" s="183"/>
      <c r="P1016" s="183"/>
    </row>
    <row r="1017" spans="3:16">
      <c r="C1017" s="183"/>
      <c r="D1017" s="183"/>
      <c r="E1017" s="183"/>
      <c r="F1017" s="183"/>
      <c r="G1017" s="183"/>
      <c r="H1017" s="183"/>
      <c r="I1017" s="183"/>
      <c r="J1017" s="183"/>
      <c r="K1017" s="183"/>
      <c r="L1017" s="183"/>
      <c r="M1017" s="183"/>
      <c r="N1017" s="183"/>
      <c r="O1017" s="183"/>
      <c r="P1017" s="183"/>
    </row>
    <row r="1018" spans="3:16">
      <c r="C1018" s="183"/>
      <c r="D1018" s="183"/>
      <c r="E1018" s="183"/>
      <c r="F1018" s="183"/>
      <c r="G1018" s="183"/>
      <c r="H1018" s="183"/>
      <c r="I1018" s="183"/>
      <c r="J1018" s="183"/>
      <c r="K1018" s="183"/>
      <c r="L1018" s="183"/>
      <c r="M1018" s="183"/>
      <c r="N1018" s="183"/>
      <c r="O1018" s="183"/>
      <c r="P1018" s="183"/>
    </row>
    <row r="1019" spans="3:16">
      <c r="C1019" s="183"/>
      <c r="D1019" s="183"/>
      <c r="E1019" s="183"/>
      <c r="F1019" s="183"/>
      <c r="G1019" s="183"/>
      <c r="H1019" s="183"/>
      <c r="I1019" s="183"/>
      <c r="J1019" s="183"/>
      <c r="K1019" s="183"/>
      <c r="L1019" s="183"/>
      <c r="M1019" s="183"/>
      <c r="N1019" s="183"/>
      <c r="O1019" s="183"/>
      <c r="P1019" s="183"/>
    </row>
    <row r="1020" spans="3:16">
      <c r="C1020" s="183"/>
      <c r="D1020" s="183"/>
      <c r="E1020" s="183"/>
      <c r="F1020" s="183"/>
      <c r="G1020" s="183"/>
      <c r="H1020" s="183"/>
      <c r="I1020" s="183"/>
      <c r="J1020" s="183"/>
      <c r="K1020" s="183"/>
      <c r="L1020" s="183"/>
      <c r="M1020" s="183"/>
      <c r="N1020" s="183"/>
      <c r="O1020" s="183"/>
      <c r="P1020" s="183"/>
    </row>
    <row r="1021" spans="3:16">
      <c r="C1021" s="183"/>
      <c r="D1021" s="183"/>
      <c r="E1021" s="183"/>
      <c r="F1021" s="183"/>
      <c r="G1021" s="183"/>
      <c r="H1021" s="183"/>
      <c r="I1021" s="183"/>
      <c r="J1021" s="183"/>
      <c r="K1021" s="183"/>
      <c r="L1021" s="183"/>
      <c r="M1021" s="183"/>
      <c r="N1021" s="183"/>
      <c r="O1021" s="183"/>
      <c r="P1021" s="183"/>
    </row>
    <row r="1022" spans="3:16">
      <c r="C1022" s="183"/>
      <c r="D1022" s="183"/>
      <c r="E1022" s="183"/>
      <c r="F1022" s="183"/>
      <c r="G1022" s="183"/>
      <c r="H1022" s="183"/>
      <c r="I1022" s="183"/>
      <c r="J1022" s="183"/>
      <c r="K1022" s="183"/>
      <c r="L1022" s="183"/>
      <c r="M1022" s="183"/>
      <c r="N1022" s="183"/>
      <c r="O1022" s="183"/>
      <c r="P1022" s="183"/>
    </row>
    <row r="1023" spans="3:16">
      <c r="C1023" s="183"/>
      <c r="D1023" s="183"/>
      <c r="E1023" s="183"/>
      <c r="F1023" s="183"/>
      <c r="G1023" s="183"/>
      <c r="H1023" s="183"/>
      <c r="I1023" s="183"/>
      <c r="J1023" s="183"/>
      <c r="K1023" s="183"/>
      <c r="L1023" s="183"/>
      <c r="M1023" s="183"/>
      <c r="N1023" s="183"/>
      <c r="O1023" s="183"/>
      <c r="P1023" s="183"/>
    </row>
    <row r="1024" spans="3:16">
      <c r="C1024" s="183"/>
      <c r="D1024" s="183"/>
      <c r="E1024" s="183"/>
      <c r="F1024" s="183"/>
      <c r="G1024" s="183"/>
      <c r="H1024" s="183"/>
      <c r="I1024" s="183"/>
      <c r="J1024" s="183"/>
      <c r="K1024" s="183"/>
      <c r="L1024" s="183"/>
      <c r="M1024" s="183"/>
      <c r="N1024" s="183"/>
      <c r="O1024" s="183"/>
      <c r="P1024" s="183"/>
    </row>
    <row r="1025" spans="3:16">
      <c r="C1025" s="183"/>
      <c r="D1025" s="183"/>
      <c r="E1025" s="183"/>
      <c r="F1025" s="183"/>
      <c r="G1025" s="183"/>
      <c r="H1025" s="183"/>
      <c r="I1025" s="183"/>
      <c r="J1025" s="183"/>
      <c r="K1025" s="183"/>
      <c r="L1025" s="183"/>
      <c r="M1025" s="183"/>
      <c r="N1025" s="183"/>
      <c r="O1025" s="183"/>
      <c r="P1025" s="183"/>
    </row>
    <row r="1026" spans="3:16">
      <c r="C1026" s="183"/>
      <c r="D1026" s="183"/>
      <c r="E1026" s="183"/>
      <c r="F1026" s="183"/>
      <c r="G1026" s="183"/>
      <c r="H1026" s="183"/>
      <c r="I1026" s="183"/>
      <c r="J1026" s="183"/>
      <c r="K1026" s="183"/>
      <c r="L1026" s="183"/>
      <c r="M1026" s="183"/>
      <c r="N1026" s="183"/>
      <c r="O1026" s="183"/>
      <c r="P1026" s="183"/>
    </row>
    <row r="1027" spans="3:16">
      <c r="C1027" s="183"/>
      <c r="D1027" s="183"/>
      <c r="E1027" s="183"/>
      <c r="F1027" s="183"/>
      <c r="G1027" s="183"/>
      <c r="H1027" s="183"/>
      <c r="I1027" s="183"/>
      <c r="J1027" s="183"/>
      <c r="K1027" s="183"/>
      <c r="L1027" s="183"/>
      <c r="M1027" s="183"/>
      <c r="N1027" s="183"/>
      <c r="O1027" s="183"/>
      <c r="P1027" s="183"/>
    </row>
    <row r="1028" spans="3:16">
      <c r="C1028" s="183"/>
      <c r="D1028" s="183"/>
      <c r="E1028" s="183"/>
      <c r="F1028" s="183"/>
      <c r="G1028" s="183"/>
      <c r="H1028" s="183"/>
      <c r="I1028" s="183"/>
      <c r="J1028" s="183"/>
      <c r="K1028" s="183"/>
      <c r="L1028" s="183"/>
      <c r="M1028" s="183"/>
      <c r="N1028" s="183"/>
      <c r="O1028" s="183"/>
      <c r="P1028" s="183"/>
    </row>
    <row r="1029" spans="3:16">
      <c r="C1029" s="183"/>
      <c r="D1029" s="183"/>
      <c r="E1029" s="183"/>
      <c r="F1029" s="183"/>
      <c r="G1029" s="183"/>
      <c r="H1029" s="183"/>
      <c r="I1029" s="183"/>
      <c r="J1029" s="183"/>
      <c r="K1029" s="183"/>
      <c r="L1029" s="183"/>
      <c r="M1029" s="183"/>
      <c r="N1029" s="183"/>
      <c r="O1029" s="183"/>
      <c r="P1029" s="183"/>
    </row>
    <row r="1030" spans="3:16">
      <c r="C1030" s="183"/>
      <c r="D1030" s="183"/>
      <c r="E1030" s="183"/>
      <c r="F1030" s="183"/>
      <c r="G1030" s="183"/>
      <c r="H1030" s="183"/>
      <c r="I1030" s="183"/>
      <c r="J1030" s="183"/>
      <c r="K1030" s="183"/>
      <c r="L1030" s="183"/>
      <c r="M1030" s="183"/>
      <c r="N1030" s="183"/>
      <c r="O1030" s="183"/>
      <c r="P1030" s="183"/>
    </row>
    <row r="1031" spans="3:16">
      <c r="C1031" s="183"/>
      <c r="D1031" s="183"/>
      <c r="E1031" s="183"/>
      <c r="F1031" s="183"/>
      <c r="G1031" s="183"/>
      <c r="H1031" s="183"/>
      <c r="I1031" s="183"/>
      <c r="J1031" s="183"/>
      <c r="K1031" s="183"/>
      <c r="L1031" s="183"/>
      <c r="M1031" s="183"/>
      <c r="N1031" s="183"/>
      <c r="O1031" s="183"/>
      <c r="P1031" s="183"/>
    </row>
    <row r="1032" spans="3:16">
      <c r="C1032" s="183"/>
      <c r="D1032" s="183"/>
      <c r="E1032" s="183"/>
      <c r="F1032" s="183"/>
      <c r="G1032" s="183"/>
      <c r="H1032" s="183"/>
      <c r="I1032" s="183"/>
      <c r="J1032" s="183"/>
      <c r="K1032" s="183"/>
      <c r="L1032" s="183"/>
      <c r="M1032" s="183"/>
      <c r="N1032" s="183"/>
      <c r="O1032" s="183"/>
      <c r="P1032" s="183"/>
    </row>
    <row r="1033" spans="3:16">
      <c r="C1033" s="183"/>
      <c r="D1033" s="183"/>
      <c r="E1033" s="183"/>
      <c r="F1033" s="183"/>
      <c r="G1033" s="183"/>
      <c r="H1033" s="183"/>
      <c r="I1033" s="183"/>
      <c r="J1033" s="183"/>
      <c r="K1033" s="183"/>
      <c r="L1033" s="183"/>
      <c r="M1033" s="183"/>
      <c r="N1033" s="183"/>
      <c r="O1033" s="183"/>
      <c r="P1033" s="183"/>
    </row>
    <row r="1034" spans="3:16">
      <c r="C1034" s="183"/>
      <c r="D1034" s="183"/>
      <c r="E1034" s="183"/>
      <c r="F1034" s="183"/>
      <c r="G1034" s="183"/>
      <c r="H1034" s="183"/>
      <c r="I1034" s="183"/>
      <c r="J1034" s="183"/>
      <c r="K1034" s="183"/>
      <c r="L1034" s="183"/>
      <c r="M1034" s="183"/>
      <c r="N1034" s="183"/>
      <c r="O1034" s="183"/>
      <c r="P1034" s="183"/>
    </row>
    <row r="1035" spans="3:16">
      <c r="C1035" s="183"/>
      <c r="D1035" s="183"/>
      <c r="E1035" s="183"/>
      <c r="F1035" s="183"/>
      <c r="G1035" s="183"/>
      <c r="H1035" s="183"/>
      <c r="I1035" s="183"/>
      <c r="J1035" s="183"/>
      <c r="K1035" s="183"/>
      <c r="L1035" s="183"/>
      <c r="M1035" s="183"/>
      <c r="N1035" s="183"/>
      <c r="O1035" s="183"/>
      <c r="P1035" s="183"/>
    </row>
    <row r="1036" spans="3:16">
      <c r="C1036" s="183"/>
      <c r="D1036" s="183"/>
      <c r="E1036" s="183"/>
      <c r="F1036" s="183"/>
      <c r="G1036" s="183"/>
      <c r="H1036" s="183"/>
      <c r="I1036" s="183"/>
      <c r="J1036" s="183"/>
      <c r="K1036" s="183"/>
      <c r="L1036" s="183"/>
      <c r="M1036" s="183"/>
      <c r="N1036" s="183"/>
      <c r="O1036" s="183"/>
      <c r="P1036" s="183"/>
    </row>
    <row r="1037" spans="3:16">
      <c r="C1037" s="183"/>
      <c r="D1037" s="183"/>
      <c r="E1037" s="183"/>
      <c r="F1037" s="183"/>
      <c r="G1037" s="183"/>
      <c r="H1037" s="183"/>
      <c r="I1037" s="183"/>
      <c r="J1037" s="183"/>
      <c r="K1037" s="183"/>
      <c r="L1037" s="183"/>
      <c r="M1037" s="183"/>
      <c r="N1037" s="183"/>
      <c r="O1037" s="183"/>
      <c r="P1037" s="183"/>
    </row>
    <row r="1038" spans="3:16">
      <c r="C1038" s="183"/>
      <c r="D1038" s="183"/>
      <c r="E1038" s="183"/>
      <c r="F1038" s="183"/>
      <c r="G1038" s="183"/>
      <c r="H1038" s="183"/>
      <c r="I1038" s="183"/>
      <c r="J1038" s="183"/>
      <c r="K1038" s="183"/>
      <c r="L1038" s="183"/>
      <c r="M1038" s="183"/>
      <c r="N1038" s="183"/>
      <c r="O1038" s="183"/>
      <c r="P1038" s="183"/>
    </row>
    <row r="1039" spans="3:16">
      <c r="C1039" s="183"/>
      <c r="D1039" s="183"/>
      <c r="E1039" s="183"/>
      <c r="F1039" s="183"/>
      <c r="G1039" s="183"/>
      <c r="H1039" s="183"/>
      <c r="I1039" s="183"/>
      <c r="J1039" s="183"/>
      <c r="K1039" s="183"/>
      <c r="L1039" s="183"/>
      <c r="M1039" s="183"/>
      <c r="N1039" s="183"/>
      <c r="O1039" s="183"/>
      <c r="P1039" s="183"/>
    </row>
    <row r="1040" spans="3:16">
      <c r="C1040" s="183"/>
      <c r="D1040" s="183"/>
      <c r="E1040" s="183"/>
      <c r="F1040" s="183"/>
      <c r="G1040" s="183"/>
      <c r="H1040" s="183"/>
      <c r="I1040" s="183"/>
      <c r="J1040" s="183"/>
      <c r="K1040" s="183"/>
      <c r="L1040" s="183"/>
      <c r="M1040" s="183"/>
      <c r="N1040" s="183"/>
      <c r="O1040" s="183"/>
      <c r="P1040" s="183"/>
    </row>
    <row r="1041" spans="3:16">
      <c r="C1041" s="183"/>
      <c r="D1041" s="183"/>
      <c r="E1041" s="183"/>
      <c r="F1041" s="183"/>
      <c r="G1041" s="183"/>
      <c r="H1041" s="183"/>
      <c r="I1041" s="183"/>
      <c r="J1041" s="183"/>
      <c r="K1041" s="183"/>
      <c r="L1041" s="183"/>
      <c r="M1041" s="183"/>
      <c r="N1041" s="183"/>
      <c r="O1041" s="183"/>
      <c r="P1041" s="183"/>
    </row>
    <row r="1042" spans="3:16">
      <c r="C1042" s="183"/>
      <c r="D1042" s="183"/>
      <c r="E1042" s="183"/>
      <c r="F1042" s="183"/>
      <c r="G1042" s="183"/>
      <c r="H1042" s="183"/>
      <c r="I1042" s="183"/>
      <c r="J1042" s="183"/>
      <c r="K1042" s="183"/>
      <c r="L1042" s="183"/>
      <c r="M1042" s="183"/>
      <c r="N1042" s="183"/>
      <c r="O1042" s="183"/>
      <c r="P1042" s="183"/>
    </row>
    <row r="1043" spans="3:16">
      <c r="C1043" s="183"/>
      <c r="D1043" s="183"/>
      <c r="E1043" s="183"/>
      <c r="F1043" s="183"/>
      <c r="G1043" s="183"/>
      <c r="H1043" s="183"/>
      <c r="I1043" s="183"/>
      <c r="J1043" s="183"/>
      <c r="K1043" s="183"/>
      <c r="L1043" s="183"/>
      <c r="M1043" s="183"/>
      <c r="N1043" s="183"/>
      <c r="O1043" s="183"/>
      <c r="P1043" s="183"/>
    </row>
    <row r="1044" spans="3:16">
      <c r="C1044" s="183"/>
      <c r="D1044" s="183"/>
      <c r="E1044" s="183"/>
      <c r="F1044" s="183"/>
      <c r="G1044" s="183"/>
      <c r="H1044" s="183"/>
      <c r="I1044" s="183"/>
      <c r="J1044" s="183"/>
      <c r="K1044" s="183"/>
      <c r="L1044" s="183"/>
      <c r="M1044" s="183"/>
      <c r="N1044" s="183"/>
      <c r="O1044" s="183"/>
      <c r="P1044" s="183"/>
    </row>
    <row r="1045" spans="3:16">
      <c r="C1045" s="183"/>
      <c r="D1045" s="183"/>
      <c r="E1045" s="183"/>
      <c r="F1045" s="183"/>
      <c r="G1045" s="183"/>
      <c r="H1045" s="183"/>
      <c r="I1045" s="183"/>
      <c r="J1045" s="183"/>
      <c r="K1045" s="183"/>
      <c r="L1045" s="183"/>
      <c r="M1045" s="183"/>
      <c r="N1045" s="183"/>
      <c r="O1045" s="183"/>
      <c r="P1045" s="183"/>
    </row>
    <row r="1046" spans="3:16">
      <c r="C1046" s="183"/>
      <c r="D1046" s="183"/>
      <c r="E1046" s="183"/>
      <c r="F1046" s="183"/>
      <c r="G1046" s="183"/>
      <c r="H1046" s="183"/>
      <c r="I1046" s="183"/>
      <c r="J1046" s="183"/>
      <c r="K1046" s="183"/>
      <c r="L1046" s="183"/>
      <c r="M1046" s="183"/>
      <c r="N1046" s="183"/>
      <c r="O1046" s="183"/>
      <c r="P1046" s="183"/>
    </row>
    <row r="1047" spans="3:16">
      <c r="C1047" s="183"/>
      <c r="D1047" s="183"/>
      <c r="E1047" s="183"/>
      <c r="F1047" s="183"/>
      <c r="G1047" s="183"/>
      <c r="H1047" s="183"/>
      <c r="I1047" s="183"/>
      <c r="J1047" s="183"/>
      <c r="K1047" s="183"/>
      <c r="L1047" s="183"/>
      <c r="M1047" s="183"/>
      <c r="N1047" s="183"/>
      <c r="O1047" s="183"/>
      <c r="P1047" s="183"/>
    </row>
    <row r="1048" spans="3:16">
      <c r="C1048" s="183"/>
      <c r="D1048" s="183"/>
      <c r="E1048" s="183"/>
      <c r="F1048" s="183"/>
      <c r="G1048" s="183"/>
      <c r="H1048" s="183"/>
      <c r="I1048" s="183"/>
      <c r="J1048" s="183"/>
      <c r="K1048" s="183"/>
      <c r="L1048" s="183"/>
      <c r="M1048" s="183"/>
      <c r="N1048" s="183"/>
      <c r="O1048" s="183"/>
      <c r="P1048" s="183"/>
    </row>
    <row r="1049" spans="3:16">
      <c r="C1049" s="183"/>
      <c r="D1049" s="183"/>
      <c r="E1049" s="183"/>
      <c r="F1049" s="183"/>
      <c r="G1049" s="183"/>
      <c r="H1049" s="183"/>
      <c r="I1049" s="183"/>
      <c r="J1049" s="183"/>
      <c r="K1049" s="183"/>
      <c r="L1049" s="183"/>
      <c r="M1049" s="183"/>
      <c r="N1049" s="183"/>
      <c r="O1049" s="183"/>
      <c r="P1049" s="183"/>
    </row>
    <row r="1050" spans="3:16">
      <c r="C1050" s="183"/>
      <c r="D1050" s="183"/>
      <c r="E1050" s="183"/>
      <c r="F1050" s="183"/>
      <c r="G1050" s="183"/>
      <c r="H1050" s="183"/>
      <c r="I1050" s="183"/>
      <c r="J1050" s="183"/>
      <c r="K1050" s="183"/>
      <c r="L1050" s="183"/>
      <c r="M1050" s="183"/>
      <c r="N1050" s="183"/>
      <c r="O1050" s="183"/>
      <c r="P1050" s="183"/>
    </row>
    <row r="1051" spans="3:16">
      <c r="C1051" s="183"/>
      <c r="D1051" s="183"/>
      <c r="E1051" s="183"/>
      <c r="F1051" s="183"/>
      <c r="G1051" s="183"/>
      <c r="H1051" s="183"/>
      <c r="I1051" s="183"/>
      <c r="J1051" s="183"/>
      <c r="K1051" s="183"/>
      <c r="L1051" s="183"/>
      <c r="M1051" s="183"/>
      <c r="N1051" s="183"/>
      <c r="O1051" s="183"/>
      <c r="P1051" s="183"/>
    </row>
    <row r="1052" spans="3:16">
      <c r="C1052" s="183"/>
      <c r="D1052" s="183"/>
      <c r="E1052" s="183"/>
      <c r="F1052" s="183"/>
      <c r="G1052" s="183"/>
      <c r="H1052" s="183"/>
      <c r="I1052" s="183"/>
      <c r="J1052" s="183"/>
      <c r="K1052" s="183"/>
      <c r="L1052" s="183"/>
      <c r="M1052" s="183"/>
      <c r="N1052" s="183"/>
      <c r="O1052" s="183"/>
      <c r="P1052" s="183"/>
    </row>
    <row r="1053" spans="3:16">
      <c r="C1053" s="183"/>
      <c r="D1053" s="183"/>
      <c r="E1053" s="183"/>
      <c r="F1053" s="183"/>
      <c r="G1053" s="183"/>
      <c r="H1053" s="183"/>
      <c r="I1053" s="183"/>
      <c r="J1053" s="183"/>
      <c r="K1053" s="183"/>
      <c r="L1053" s="183"/>
      <c r="M1053" s="183"/>
      <c r="N1053" s="183"/>
      <c r="O1053" s="183"/>
      <c r="P1053" s="183"/>
    </row>
    <row r="1054" spans="3:16">
      <c r="C1054" s="183"/>
      <c r="D1054" s="183"/>
      <c r="E1054" s="183"/>
      <c r="F1054" s="183"/>
      <c r="G1054" s="183"/>
      <c r="H1054" s="183"/>
      <c r="I1054" s="183"/>
      <c r="J1054" s="183"/>
      <c r="K1054" s="183"/>
      <c r="L1054" s="183"/>
      <c r="M1054" s="183"/>
      <c r="N1054" s="183"/>
      <c r="O1054" s="183"/>
      <c r="P1054" s="183"/>
    </row>
    <row r="1055" spans="3:16">
      <c r="C1055" s="183"/>
      <c r="D1055" s="183"/>
      <c r="E1055" s="183"/>
      <c r="F1055" s="183"/>
      <c r="G1055" s="183"/>
      <c r="H1055" s="183"/>
      <c r="I1055" s="183"/>
      <c r="J1055" s="183"/>
      <c r="K1055" s="183"/>
      <c r="L1055" s="183"/>
      <c r="M1055" s="183"/>
      <c r="N1055" s="183"/>
      <c r="O1055" s="183"/>
      <c r="P1055" s="183"/>
    </row>
    <row r="1056" spans="3:16">
      <c r="C1056" s="183"/>
      <c r="D1056" s="183"/>
      <c r="E1056" s="183"/>
      <c r="F1056" s="183"/>
      <c r="G1056" s="183"/>
      <c r="H1056" s="183"/>
      <c r="I1056" s="183"/>
      <c r="J1056" s="183"/>
      <c r="K1056" s="183"/>
      <c r="L1056" s="183"/>
      <c r="M1056" s="183"/>
      <c r="N1056" s="183"/>
      <c r="O1056" s="183"/>
      <c r="P1056" s="183"/>
    </row>
    <row r="1057" spans="3:16">
      <c r="C1057" s="183"/>
      <c r="D1057" s="183"/>
      <c r="E1057" s="183"/>
      <c r="F1057" s="183"/>
      <c r="G1057" s="183"/>
      <c r="H1057" s="183"/>
      <c r="I1057" s="183"/>
      <c r="J1057" s="183"/>
      <c r="K1057" s="183"/>
      <c r="L1057" s="183"/>
      <c r="M1057" s="183"/>
      <c r="N1057" s="183"/>
      <c r="O1057" s="183"/>
      <c r="P1057" s="183"/>
    </row>
    <row r="1058" spans="3:16">
      <c r="C1058" s="183"/>
      <c r="D1058" s="183"/>
      <c r="E1058" s="183"/>
      <c r="F1058" s="183"/>
      <c r="G1058" s="183"/>
      <c r="H1058" s="183"/>
      <c r="I1058" s="183"/>
      <c r="J1058" s="183"/>
      <c r="K1058" s="183"/>
      <c r="L1058" s="183"/>
      <c r="M1058" s="183"/>
      <c r="N1058" s="183"/>
      <c r="O1058" s="183"/>
      <c r="P1058" s="183"/>
    </row>
    <row r="1059" spans="3:16">
      <c r="C1059" s="183"/>
      <c r="D1059" s="183"/>
      <c r="E1059" s="183"/>
      <c r="F1059" s="183"/>
      <c r="G1059" s="183"/>
      <c r="H1059" s="183"/>
      <c r="I1059" s="183"/>
      <c r="J1059" s="183"/>
      <c r="K1059" s="183"/>
      <c r="L1059" s="183"/>
      <c r="M1059" s="183"/>
      <c r="N1059" s="183"/>
      <c r="O1059" s="183"/>
      <c r="P1059" s="183"/>
    </row>
    <row r="1060" spans="3:16">
      <c r="C1060" s="183"/>
      <c r="D1060" s="183"/>
      <c r="E1060" s="183"/>
      <c r="F1060" s="183"/>
      <c r="G1060" s="183"/>
      <c r="H1060" s="183"/>
      <c r="I1060" s="183"/>
      <c r="J1060" s="183"/>
      <c r="K1060" s="183"/>
      <c r="L1060" s="183"/>
      <c r="M1060" s="183"/>
      <c r="N1060" s="183"/>
      <c r="O1060" s="183"/>
      <c r="P1060" s="183"/>
    </row>
    <row r="1061" spans="3:16">
      <c r="C1061" s="183"/>
      <c r="D1061" s="183"/>
      <c r="E1061" s="183"/>
      <c r="F1061" s="183"/>
      <c r="G1061" s="183"/>
      <c r="H1061" s="183"/>
      <c r="I1061" s="183"/>
      <c r="J1061" s="183"/>
      <c r="K1061" s="183"/>
      <c r="L1061" s="183"/>
      <c r="M1061" s="183"/>
      <c r="N1061" s="183"/>
      <c r="O1061" s="183"/>
      <c r="P1061" s="183"/>
    </row>
    <row r="1062" spans="3:16">
      <c r="C1062" s="183"/>
      <c r="D1062" s="183"/>
      <c r="E1062" s="183"/>
      <c r="F1062" s="183"/>
      <c r="G1062" s="183"/>
      <c r="H1062" s="183"/>
      <c r="I1062" s="183"/>
      <c r="J1062" s="183"/>
      <c r="K1062" s="183"/>
      <c r="L1062" s="183"/>
      <c r="M1062" s="183"/>
      <c r="N1062" s="183"/>
      <c r="O1062" s="183"/>
      <c r="P1062" s="183"/>
    </row>
    <row r="1063" spans="3:16">
      <c r="C1063" s="183"/>
      <c r="D1063" s="183"/>
      <c r="E1063" s="183"/>
      <c r="F1063" s="183"/>
      <c r="G1063" s="183"/>
      <c r="H1063" s="183"/>
      <c r="I1063" s="183"/>
      <c r="J1063" s="183"/>
      <c r="K1063" s="183"/>
      <c r="L1063" s="183"/>
      <c r="M1063" s="183"/>
      <c r="N1063" s="183"/>
      <c r="O1063" s="183"/>
      <c r="P1063" s="183"/>
    </row>
    <row r="1064" spans="3:16">
      <c r="C1064" s="183"/>
      <c r="D1064" s="183"/>
      <c r="E1064" s="183"/>
      <c r="F1064" s="183"/>
      <c r="G1064" s="183"/>
      <c r="H1064" s="183"/>
      <c r="I1064" s="183"/>
      <c r="J1064" s="183"/>
      <c r="K1064" s="183"/>
      <c r="L1064" s="183"/>
      <c r="M1064" s="183"/>
      <c r="N1064" s="183"/>
      <c r="O1064" s="183"/>
      <c r="P1064" s="183"/>
    </row>
    <row r="1065" spans="3:16">
      <c r="C1065" s="183"/>
      <c r="D1065" s="183"/>
      <c r="E1065" s="183"/>
      <c r="F1065" s="183"/>
      <c r="G1065" s="183"/>
      <c r="H1065" s="183"/>
      <c r="I1065" s="183"/>
      <c r="J1065" s="183"/>
      <c r="K1065" s="183"/>
      <c r="L1065" s="183"/>
      <c r="M1065" s="183"/>
      <c r="N1065" s="183"/>
      <c r="O1065" s="183"/>
      <c r="P1065" s="183"/>
    </row>
    <row r="1066" spans="3:16">
      <c r="C1066" s="183"/>
      <c r="D1066" s="183"/>
      <c r="E1066" s="183"/>
      <c r="F1066" s="183"/>
      <c r="G1066" s="183"/>
      <c r="H1066" s="183"/>
      <c r="I1066" s="183"/>
      <c r="J1066" s="183"/>
      <c r="K1066" s="183"/>
      <c r="L1066" s="183"/>
      <c r="M1066" s="183"/>
      <c r="N1066" s="183"/>
      <c r="O1066" s="183"/>
      <c r="P1066" s="183"/>
    </row>
    <row r="1067" spans="3:16">
      <c r="C1067" s="183"/>
      <c r="D1067" s="183"/>
      <c r="E1067" s="183"/>
      <c r="F1067" s="183"/>
      <c r="G1067" s="183"/>
      <c r="H1067" s="183"/>
      <c r="I1067" s="183"/>
      <c r="J1067" s="183"/>
      <c r="K1067" s="183"/>
      <c r="L1067" s="183"/>
      <c r="M1067" s="183"/>
      <c r="N1067" s="183"/>
      <c r="O1067" s="183"/>
      <c r="P1067" s="183"/>
    </row>
    <row r="1068" spans="3:16">
      <c r="C1068" s="183"/>
      <c r="D1068" s="183"/>
      <c r="E1068" s="183"/>
      <c r="F1068" s="183"/>
      <c r="G1068" s="183"/>
      <c r="H1068" s="183"/>
      <c r="I1068" s="183"/>
      <c r="J1068" s="183"/>
      <c r="K1068" s="183"/>
      <c r="L1068" s="183"/>
      <c r="M1068" s="183"/>
      <c r="N1068" s="183"/>
      <c r="O1068" s="183"/>
      <c r="P1068" s="183"/>
    </row>
    <row r="1069" spans="3:16">
      <c r="C1069" s="183"/>
      <c r="D1069" s="183"/>
      <c r="E1069" s="183"/>
      <c r="F1069" s="183"/>
      <c r="G1069" s="183"/>
      <c r="H1069" s="183"/>
      <c r="I1069" s="183"/>
      <c r="J1069" s="183"/>
      <c r="K1069" s="183"/>
      <c r="L1069" s="183"/>
      <c r="M1069" s="183"/>
      <c r="N1069" s="183"/>
      <c r="O1069" s="183"/>
      <c r="P1069" s="183"/>
    </row>
    <row r="1070" spans="3:16">
      <c r="C1070" s="183"/>
      <c r="D1070" s="183"/>
      <c r="E1070" s="183"/>
      <c r="F1070" s="183"/>
      <c r="G1070" s="183"/>
      <c r="H1070" s="183"/>
      <c r="I1070" s="183"/>
      <c r="J1070" s="183"/>
      <c r="K1070" s="183"/>
      <c r="L1070" s="183"/>
      <c r="M1070" s="183"/>
      <c r="N1070" s="183"/>
      <c r="O1070" s="183"/>
      <c r="P1070" s="183"/>
    </row>
    <row r="1071" spans="3:16">
      <c r="C1071" s="183"/>
      <c r="D1071" s="183"/>
      <c r="E1071" s="183"/>
      <c r="F1071" s="183"/>
      <c r="G1071" s="183"/>
      <c r="H1071" s="183"/>
      <c r="I1071" s="183"/>
      <c r="J1071" s="183"/>
      <c r="K1071" s="183"/>
      <c r="L1071" s="183"/>
      <c r="M1071" s="183"/>
      <c r="N1071" s="183"/>
      <c r="O1071" s="183"/>
      <c r="P1071" s="183"/>
    </row>
    <row r="1072" spans="3:16">
      <c r="C1072" s="183"/>
      <c r="D1072" s="183"/>
      <c r="E1072" s="183"/>
      <c r="F1072" s="183"/>
      <c r="G1072" s="183"/>
      <c r="H1072" s="183"/>
      <c r="I1072" s="183"/>
      <c r="J1072" s="183"/>
      <c r="K1072" s="183"/>
      <c r="L1072" s="183"/>
      <c r="M1072" s="183"/>
      <c r="N1072" s="183"/>
      <c r="O1072" s="183"/>
      <c r="P1072" s="183"/>
    </row>
    <row r="1073" spans="3:16">
      <c r="C1073" s="183"/>
      <c r="D1073" s="183"/>
      <c r="E1073" s="183"/>
      <c r="F1073" s="183"/>
      <c r="G1073" s="183"/>
      <c r="H1073" s="183"/>
      <c r="I1073" s="183"/>
      <c r="J1073" s="183"/>
      <c r="K1073" s="183"/>
      <c r="L1073" s="183"/>
      <c r="M1073" s="183"/>
      <c r="N1073" s="183"/>
      <c r="O1073" s="183"/>
      <c r="P1073" s="183"/>
    </row>
    <row r="1074" spans="3:16">
      <c r="C1074" s="183"/>
      <c r="D1074" s="183"/>
      <c r="E1074" s="183"/>
      <c r="F1074" s="183"/>
      <c r="G1074" s="183"/>
      <c r="H1074" s="183"/>
      <c r="I1074" s="183"/>
      <c r="J1074" s="183"/>
      <c r="K1074" s="183"/>
      <c r="L1074" s="183"/>
      <c r="M1074" s="183"/>
      <c r="N1074" s="183"/>
      <c r="O1074" s="183"/>
      <c r="P1074" s="183"/>
    </row>
    <row r="1075" spans="3:16">
      <c r="C1075" s="183"/>
      <c r="D1075" s="183"/>
      <c r="E1075" s="183"/>
      <c r="F1075" s="183"/>
      <c r="G1075" s="183"/>
      <c r="H1075" s="183"/>
      <c r="I1075" s="183"/>
      <c r="J1075" s="183"/>
      <c r="K1075" s="183"/>
      <c r="L1075" s="183"/>
      <c r="M1075" s="183"/>
      <c r="N1075" s="183"/>
      <c r="O1075" s="183"/>
      <c r="P1075" s="183"/>
    </row>
    <row r="1076" spans="3:16">
      <c r="C1076" s="183"/>
      <c r="D1076" s="183"/>
      <c r="E1076" s="183"/>
      <c r="F1076" s="183"/>
      <c r="G1076" s="183"/>
      <c r="H1076" s="183"/>
      <c r="I1076" s="183"/>
      <c r="J1076" s="183"/>
      <c r="K1076" s="183"/>
      <c r="L1076" s="183"/>
      <c r="M1076" s="183"/>
      <c r="N1076" s="183"/>
      <c r="O1076" s="183"/>
      <c r="P1076" s="183"/>
    </row>
    <row r="1077" spans="3:16">
      <c r="C1077" s="183"/>
      <c r="D1077" s="183"/>
      <c r="E1077" s="183"/>
      <c r="F1077" s="183"/>
      <c r="G1077" s="183"/>
      <c r="H1077" s="183"/>
      <c r="I1077" s="183"/>
      <c r="J1077" s="183"/>
      <c r="K1077" s="183"/>
      <c r="L1077" s="183"/>
      <c r="M1077" s="183"/>
      <c r="N1077" s="183"/>
      <c r="O1077" s="183"/>
      <c r="P1077" s="183"/>
    </row>
    <row r="1078" spans="3:16">
      <c r="C1078" s="183"/>
      <c r="D1078" s="183"/>
      <c r="E1078" s="183"/>
      <c r="F1078" s="183"/>
      <c r="G1078" s="183"/>
      <c r="H1078" s="183"/>
      <c r="I1078" s="183"/>
      <c r="J1078" s="183"/>
      <c r="K1078" s="183"/>
      <c r="L1078" s="183"/>
      <c r="M1078" s="183"/>
      <c r="N1078" s="183"/>
      <c r="O1078" s="183"/>
      <c r="P1078" s="183"/>
    </row>
    <row r="1079" spans="3:16">
      <c r="C1079" s="183"/>
      <c r="D1079" s="183"/>
      <c r="E1079" s="183"/>
      <c r="F1079" s="183"/>
      <c r="G1079" s="183"/>
      <c r="H1079" s="183"/>
      <c r="I1079" s="183"/>
      <c r="J1079" s="183"/>
      <c r="K1079" s="183"/>
      <c r="L1079" s="183"/>
      <c r="M1079" s="183"/>
      <c r="N1079" s="183"/>
      <c r="O1079" s="183"/>
      <c r="P1079" s="183"/>
    </row>
    <row r="1080" spans="3:16">
      <c r="C1080" s="183"/>
      <c r="D1080" s="183"/>
      <c r="E1080" s="183"/>
      <c r="F1080" s="183"/>
      <c r="G1080" s="183"/>
      <c r="H1080" s="183"/>
      <c r="I1080" s="183"/>
      <c r="J1080" s="183"/>
      <c r="K1080" s="183"/>
      <c r="L1080" s="183"/>
      <c r="M1080" s="183"/>
      <c r="N1080" s="183"/>
      <c r="O1080" s="183"/>
      <c r="P1080" s="183"/>
    </row>
    <row r="1081" spans="3:16">
      <c r="C1081" s="183"/>
      <c r="D1081" s="183"/>
      <c r="E1081" s="183"/>
      <c r="F1081" s="183"/>
      <c r="G1081" s="183"/>
      <c r="H1081" s="183"/>
      <c r="I1081" s="183"/>
      <c r="J1081" s="183"/>
      <c r="K1081" s="183"/>
      <c r="L1081" s="183"/>
      <c r="M1081" s="183"/>
      <c r="N1081" s="183"/>
      <c r="O1081" s="183"/>
      <c r="P1081" s="183"/>
    </row>
    <row r="1082" spans="3:16">
      <c r="C1082" s="183"/>
      <c r="D1082" s="183"/>
      <c r="E1082" s="183"/>
      <c r="F1082" s="183"/>
      <c r="G1082" s="183"/>
      <c r="H1082" s="183"/>
      <c r="I1082" s="183"/>
      <c r="J1082" s="183"/>
      <c r="K1082" s="183"/>
      <c r="L1082" s="183"/>
      <c r="M1082" s="183"/>
      <c r="N1082" s="183"/>
      <c r="O1082" s="183"/>
      <c r="P1082" s="183"/>
    </row>
    <row r="1083" spans="3:16">
      <c r="C1083" s="183"/>
      <c r="D1083" s="183"/>
      <c r="E1083" s="183"/>
      <c r="F1083" s="183"/>
      <c r="G1083" s="183"/>
      <c r="H1083" s="183"/>
      <c r="I1083" s="183"/>
      <c r="J1083" s="183"/>
      <c r="K1083" s="183"/>
      <c r="L1083" s="183"/>
      <c r="M1083" s="183"/>
      <c r="N1083" s="183"/>
      <c r="O1083" s="183"/>
      <c r="P1083" s="183"/>
    </row>
    <row r="1084" spans="3:16">
      <c r="C1084" s="183"/>
      <c r="D1084" s="183"/>
      <c r="E1084" s="183"/>
      <c r="F1084" s="183"/>
      <c r="G1084" s="183"/>
      <c r="H1084" s="183"/>
      <c r="I1084" s="183"/>
      <c r="J1084" s="183"/>
      <c r="K1084" s="183"/>
      <c r="L1084" s="183"/>
      <c r="M1084" s="183"/>
      <c r="N1084" s="183"/>
      <c r="O1084" s="183"/>
      <c r="P1084" s="183"/>
    </row>
    <row r="1085" spans="3:16">
      <c r="C1085" s="183"/>
      <c r="D1085" s="183"/>
      <c r="E1085" s="183"/>
      <c r="F1085" s="183"/>
      <c r="G1085" s="183"/>
      <c r="H1085" s="183"/>
      <c r="I1085" s="183"/>
      <c r="J1085" s="183"/>
      <c r="K1085" s="183"/>
      <c r="L1085" s="183"/>
      <c r="M1085" s="183"/>
      <c r="N1085" s="183"/>
      <c r="O1085" s="183"/>
      <c r="P1085" s="183"/>
    </row>
    <row r="1086" spans="3:16">
      <c r="C1086" s="183"/>
      <c r="D1086" s="183"/>
      <c r="E1086" s="183"/>
      <c r="F1086" s="183"/>
      <c r="G1086" s="183"/>
      <c r="H1086" s="183"/>
      <c r="I1086" s="183"/>
      <c r="J1086" s="183"/>
      <c r="K1086" s="183"/>
      <c r="L1086" s="183"/>
      <c r="M1086" s="183"/>
      <c r="N1086" s="183"/>
      <c r="O1086" s="183"/>
      <c r="P1086" s="183"/>
    </row>
    <row r="1087" spans="3:16">
      <c r="C1087" s="183"/>
      <c r="D1087" s="183"/>
      <c r="E1087" s="183"/>
      <c r="F1087" s="183"/>
      <c r="G1087" s="183"/>
      <c r="H1087" s="183"/>
      <c r="I1087" s="183"/>
      <c r="J1087" s="183"/>
      <c r="K1087" s="183"/>
      <c r="L1087" s="183"/>
      <c r="M1087" s="183"/>
      <c r="N1087" s="183"/>
      <c r="O1087" s="183"/>
      <c r="P1087" s="183"/>
    </row>
    <row r="1088" spans="3:16">
      <c r="C1088" s="183"/>
      <c r="D1088" s="183"/>
      <c r="E1088" s="183"/>
      <c r="F1088" s="183"/>
      <c r="G1088" s="183"/>
      <c r="H1088" s="183"/>
      <c r="I1088" s="183"/>
      <c r="J1088" s="183"/>
      <c r="K1088" s="183"/>
      <c r="L1088" s="183"/>
      <c r="M1088" s="183"/>
      <c r="N1088" s="183"/>
      <c r="O1088" s="183"/>
      <c r="P1088" s="183"/>
    </row>
    <row r="1089" spans="3:16">
      <c r="C1089" s="183"/>
      <c r="D1089" s="183"/>
      <c r="E1089" s="183"/>
      <c r="F1089" s="183"/>
      <c r="G1089" s="183"/>
      <c r="H1089" s="183"/>
      <c r="I1089" s="183"/>
      <c r="J1089" s="183"/>
      <c r="K1089" s="183"/>
      <c r="L1089" s="183"/>
      <c r="M1089" s="183"/>
      <c r="N1089" s="183"/>
      <c r="O1089" s="183"/>
      <c r="P1089" s="183"/>
    </row>
    <row r="1090" spans="3:16">
      <c r="C1090" s="183"/>
      <c r="D1090" s="183"/>
      <c r="E1090" s="183"/>
      <c r="F1090" s="183"/>
      <c r="G1090" s="183"/>
      <c r="H1090" s="183"/>
      <c r="I1090" s="183"/>
      <c r="J1090" s="183"/>
      <c r="K1090" s="183"/>
      <c r="L1090" s="183"/>
      <c r="M1090" s="183"/>
      <c r="N1090" s="183"/>
      <c r="O1090" s="183"/>
      <c r="P1090" s="183"/>
    </row>
    <row r="1091" spans="3:16">
      <c r="C1091" s="183"/>
      <c r="D1091" s="183"/>
      <c r="E1091" s="183"/>
      <c r="F1091" s="183"/>
      <c r="G1091" s="183"/>
      <c r="H1091" s="183"/>
      <c r="I1091" s="183"/>
      <c r="J1091" s="183"/>
      <c r="K1091" s="183"/>
      <c r="L1091" s="183"/>
      <c r="M1091" s="183"/>
      <c r="N1091" s="183"/>
      <c r="O1091" s="183"/>
      <c r="P1091" s="183"/>
    </row>
    <row r="1092" spans="3:16">
      <c r="C1092" s="183"/>
      <c r="D1092" s="183"/>
      <c r="E1092" s="183"/>
      <c r="F1092" s="183"/>
      <c r="G1092" s="183"/>
      <c r="H1092" s="183"/>
      <c r="I1092" s="183"/>
      <c r="J1092" s="183"/>
      <c r="K1092" s="183"/>
      <c r="L1092" s="183"/>
      <c r="M1092" s="183"/>
      <c r="N1092" s="183"/>
      <c r="O1092" s="183"/>
      <c r="P1092" s="183"/>
    </row>
    <row r="1093" spans="3:16">
      <c r="C1093" s="183"/>
      <c r="D1093" s="183"/>
      <c r="E1093" s="183"/>
      <c r="F1093" s="183"/>
      <c r="G1093" s="183"/>
      <c r="H1093" s="183"/>
      <c r="I1093" s="183"/>
      <c r="J1093" s="183"/>
      <c r="K1093" s="183"/>
      <c r="L1093" s="183"/>
      <c r="M1093" s="183"/>
      <c r="N1093" s="183"/>
      <c r="O1093" s="183"/>
      <c r="P1093" s="183"/>
    </row>
    <row r="1094" spans="3:16">
      <c r="C1094" s="183"/>
      <c r="D1094" s="183"/>
      <c r="E1094" s="183"/>
      <c r="F1094" s="183"/>
      <c r="G1094" s="183"/>
      <c r="H1094" s="183"/>
      <c r="I1094" s="183"/>
      <c r="J1094" s="183"/>
      <c r="K1094" s="183"/>
      <c r="L1094" s="183"/>
      <c r="M1094" s="183"/>
      <c r="N1094" s="183"/>
      <c r="O1094" s="183"/>
      <c r="P1094" s="183"/>
    </row>
    <row r="1095" spans="3:16">
      <c r="C1095" s="183"/>
      <c r="D1095" s="183"/>
      <c r="E1095" s="183"/>
      <c r="F1095" s="183"/>
      <c r="G1095" s="183"/>
      <c r="H1095" s="183"/>
      <c r="I1095" s="183"/>
      <c r="J1095" s="183"/>
      <c r="K1095" s="183"/>
      <c r="L1095" s="183"/>
      <c r="M1095" s="183"/>
      <c r="N1095" s="183"/>
      <c r="O1095" s="183"/>
      <c r="P1095" s="183"/>
    </row>
    <row r="1096" spans="3:16">
      <c r="C1096" s="183"/>
      <c r="D1096" s="183"/>
      <c r="E1096" s="183"/>
      <c r="F1096" s="183"/>
      <c r="G1096" s="183"/>
      <c r="H1096" s="183"/>
      <c r="I1096" s="183"/>
      <c r="J1096" s="183"/>
      <c r="K1096" s="183"/>
      <c r="L1096" s="183"/>
      <c r="M1096" s="183"/>
      <c r="N1096" s="183"/>
      <c r="O1096" s="183"/>
      <c r="P1096" s="183"/>
    </row>
    <row r="1097" spans="3:16">
      <c r="C1097" s="183"/>
      <c r="D1097" s="183"/>
      <c r="E1097" s="183"/>
      <c r="F1097" s="183"/>
      <c r="G1097" s="183"/>
      <c r="H1097" s="183"/>
      <c r="I1097" s="183"/>
      <c r="J1097" s="183"/>
      <c r="K1097" s="183"/>
      <c r="L1097" s="183"/>
      <c r="M1097" s="183"/>
      <c r="N1097" s="183"/>
      <c r="O1097" s="183"/>
      <c r="P1097" s="183"/>
    </row>
    <row r="1098" spans="3:16">
      <c r="C1098" s="183"/>
      <c r="D1098" s="183"/>
      <c r="E1098" s="183"/>
      <c r="F1098" s="183"/>
      <c r="G1098" s="183"/>
      <c r="H1098" s="183"/>
      <c r="I1098" s="183"/>
      <c r="J1098" s="183"/>
      <c r="K1098" s="183"/>
      <c r="L1098" s="183"/>
      <c r="M1098" s="183"/>
      <c r="N1098" s="183"/>
      <c r="O1098" s="183"/>
      <c r="P1098" s="183"/>
    </row>
    <row r="1099" spans="3:16">
      <c r="C1099" s="183"/>
      <c r="D1099" s="183"/>
      <c r="E1099" s="183"/>
      <c r="F1099" s="183"/>
      <c r="G1099" s="183"/>
      <c r="H1099" s="183"/>
      <c r="I1099" s="183"/>
      <c r="J1099" s="183"/>
      <c r="K1099" s="183"/>
      <c r="L1099" s="183"/>
      <c r="M1099" s="183"/>
      <c r="N1099" s="183"/>
      <c r="O1099" s="183"/>
      <c r="P1099" s="183"/>
    </row>
    <row r="1100" spans="3:16">
      <c r="C1100" s="183"/>
      <c r="D1100" s="183"/>
      <c r="E1100" s="183"/>
      <c r="F1100" s="183"/>
      <c r="G1100" s="183"/>
      <c r="H1100" s="183"/>
      <c r="I1100" s="183"/>
      <c r="J1100" s="183"/>
      <c r="K1100" s="183"/>
      <c r="L1100" s="183"/>
      <c r="M1100" s="183"/>
      <c r="N1100" s="183"/>
      <c r="O1100" s="183"/>
      <c r="P1100" s="183"/>
    </row>
    <row r="1101" spans="3:16">
      <c r="C1101" s="183"/>
      <c r="D1101" s="183"/>
      <c r="E1101" s="183"/>
      <c r="F1101" s="183"/>
      <c r="G1101" s="183"/>
      <c r="H1101" s="183"/>
      <c r="I1101" s="183"/>
      <c r="J1101" s="183"/>
      <c r="K1101" s="183"/>
      <c r="L1101" s="183"/>
      <c r="M1101" s="183"/>
      <c r="N1101" s="183"/>
      <c r="O1101" s="183"/>
      <c r="P1101" s="183"/>
    </row>
    <row r="1102" spans="3:16">
      <c r="C1102" s="183"/>
      <c r="D1102" s="183"/>
      <c r="E1102" s="183"/>
      <c r="F1102" s="183"/>
      <c r="G1102" s="183"/>
      <c r="H1102" s="183"/>
      <c r="I1102" s="183"/>
      <c r="J1102" s="183"/>
      <c r="K1102" s="183"/>
      <c r="L1102" s="183"/>
      <c r="M1102" s="183"/>
      <c r="N1102" s="183"/>
      <c r="O1102" s="183"/>
      <c r="P1102" s="183"/>
    </row>
    <row r="1103" spans="3:16">
      <c r="C1103" s="183"/>
      <c r="D1103" s="183"/>
      <c r="E1103" s="183"/>
      <c r="F1103" s="183"/>
      <c r="G1103" s="183"/>
      <c r="H1103" s="183"/>
      <c r="I1103" s="183"/>
      <c r="J1103" s="183"/>
      <c r="K1103" s="183"/>
      <c r="L1103" s="183"/>
      <c r="M1103" s="183"/>
      <c r="N1103" s="183"/>
      <c r="O1103" s="183"/>
      <c r="P1103" s="183"/>
    </row>
    <row r="1104" spans="3:16">
      <c r="C1104" s="183"/>
      <c r="D1104" s="183"/>
      <c r="E1104" s="183"/>
      <c r="F1104" s="183"/>
      <c r="G1104" s="183"/>
      <c r="H1104" s="183"/>
      <c r="I1104" s="183"/>
      <c r="J1104" s="183"/>
      <c r="K1104" s="183"/>
      <c r="L1104" s="183"/>
      <c r="M1104" s="183"/>
      <c r="N1104" s="183"/>
      <c r="O1104" s="183"/>
      <c r="P1104" s="183"/>
    </row>
    <row r="1105" spans="3:16">
      <c r="C1105" s="183"/>
      <c r="D1105" s="183"/>
      <c r="E1105" s="183"/>
      <c r="F1105" s="183"/>
      <c r="G1105" s="183"/>
      <c r="H1105" s="183"/>
      <c r="I1105" s="183"/>
      <c r="J1105" s="183"/>
      <c r="K1105" s="183"/>
      <c r="L1105" s="183"/>
      <c r="M1105" s="183"/>
      <c r="N1105" s="183"/>
      <c r="O1105" s="183"/>
      <c r="P1105" s="183"/>
    </row>
    <row r="1106" spans="3:16">
      <c r="C1106" s="183"/>
      <c r="D1106" s="183"/>
      <c r="E1106" s="183"/>
      <c r="F1106" s="183"/>
      <c r="G1106" s="183"/>
      <c r="H1106" s="183"/>
      <c r="I1106" s="183"/>
      <c r="J1106" s="183"/>
      <c r="K1106" s="183"/>
      <c r="L1106" s="183"/>
      <c r="M1106" s="183"/>
      <c r="N1106" s="183"/>
      <c r="O1106" s="183"/>
      <c r="P1106" s="183"/>
    </row>
    <row r="1107" spans="3:16">
      <c r="C1107" s="183"/>
      <c r="D1107" s="183"/>
      <c r="E1107" s="183"/>
      <c r="F1107" s="183"/>
      <c r="G1107" s="183"/>
      <c r="H1107" s="183"/>
      <c r="I1107" s="183"/>
      <c r="J1107" s="183"/>
      <c r="K1107" s="183"/>
      <c r="L1107" s="183"/>
      <c r="M1107" s="183"/>
      <c r="N1107" s="183"/>
      <c r="O1107" s="183"/>
      <c r="P1107" s="183"/>
    </row>
    <row r="1108" spans="3:16">
      <c r="C1108" s="183"/>
      <c r="D1108" s="183"/>
      <c r="E1108" s="183"/>
      <c r="F1108" s="183"/>
      <c r="G1108" s="183"/>
      <c r="H1108" s="183"/>
      <c r="I1108" s="183"/>
      <c r="J1108" s="183"/>
      <c r="K1108" s="183"/>
      <c r="L1108" s="183"/>
      <c r="M1108" s="183"/>
      <c r="N1108" s="183"/>
      <c r="O1108" s="183"/>
      <c r="P1108" s="183"/>
    </row>
    <row r="1109" spans="3:16">
      <c r="C1109" s="183"/>
      <c r="D1109" s="183"/>
      <c r="E1109" s="183"/>
      <c r="F1109" s="183"/>
      <c r="G1109" s="183"/>
      <c r="H1109" s="183"/>
      <c r="I1109" s="183"/>
      <c r="J1109" s="183"/>
      <c r="K1109" s="183"/>
      <c r="L1109" s="183"/>
      <c r="M1109" s="183"/>
      <c r="N1109" s="183"/>
      <c r="O1109" s="183"/>
      <c r="P1109" s="183"/>
    </row>
    <row r="1110" spans="3:16">
      <c r="C1110" s="183"/>
      <c r="D1110" s="183"/>
      <c r="E1110" s="183"/>
      <c r="F1110" s="183"/>
      <c r="G1110" s="183"/>
      <c r="H1110" s="183"/>
      <c r="I1110" s="183"/>
      <c r="J1110" s="183"/>
      <c r="K1110" s="183"/>
      <c r="L1110" s="183"/>
      <c r="M1110" s="183"/>
      <c r="N1110" s="183"/>
      <c r="O1110" s="183"/>
      <c r="P1110" s="183"/>
    </row>
    <row r="1111" spans="3:16">
      <c r="C1111" s="183"/>
      <c r="D1111" s="183"/>
      <c r="E1111" s="183"/>
      <c r="F1111" s="183"/>
      <c r="G1111" s="183"/>
      <c r="H1111" s="183"/>
      <c r="I1111" s="183"/>
      <c r="J1111" s="183"/>
      <c r="K1111" s="183"/>
      <c r="L1111" s="183"/>
      <c r="M1111" s="183"/>
      <c r="N1111" s="183"/>
      <c r="O1111" s="183"/>
      <c r="P1111" s="183"/>
    </row>
    <row r="1112" spans="3:16">
      <c r="C1112" s="183"/>
      <c r="D1112" s="183"/>
      <c r="E1112" s="183"/>
      <c r="F1112" s="183"/>
      <c r="G1112" s="183"/>
      <c r="H1112" s="183"/>
      <c r="I1112" s="183"/>
      <c r="J1112" s="183"/>
      <c r="K1112" s="183"/>
      <c r="L1112" s="183"/>
      <c r="M1112" s="183"/>
      <c r="N1112" s="183"/>
      <c r="O1112" s="183"/>
      <c r="P1112" s="183"/>
    </row>
    <row r="1113" spans="3:16">
      <c r="C1113" s="183"/>
      <c r="D1113" s="183"/>
      <c r="E1113" s="183"/>
      <c r="F1113" s="183"/>
      <c r="G1113" s="183"/>
      <c r="H1113" s="183"/>
      <c r="I1113" s="183"/>
      <c r="J1113" s="183"/>
      <c r="K1113" s="183"/>
      <c r="L1113" s="183"/>
      <c r="M1113" s="183"/>
      <c r="N1113" s="183"/>
      <c r="O1113" s="183"/>
      <c r="P1113" s="183"/>
    </row>
    <row r="1114" spans="3:16">
      <c r="C1114" s="183"/>
      <c r="D1114" s="183"/>
      <c r="E1114" s="183"/>
      <c r="F1114" s="183"/>
      <c r="G1114" s="183"/>
      <c r="H1114" s="183"/>
      <c r="I1114" s="183"/>
      <c r="J1114" s="183"/>
      <c r="K1114" s="183"/>
      <c r="L1114" s="183"/>
      <c r="M1114" s="183"/>
      <c r="N1114" s="183"/>
      <c r="O1114" s="183"/>
      <c r="P1114" s="183"/>
    </row>
    <row r="1115" spans="3:16">
      <c r="C1115" s="183"/>
      <c r="D1115" s="183"/>
      <c r="E1115" s="183"/>
      <c r="F1115" s="183"/>
      <c r="G1115" s="183"/>
      <c r="H1115" s="183"/>
      <c r="I1115" s="183"/>
      <c r="J1115" s="183"/>
      <c r="K1115" s="183"/>
      <c r="L1115" s="183"/>
      <c r="M1115" s="183"/>
      <c r="N1115" s="183"/>
      <c r="O1115" s="183"/>
      <c r="P1115" s="183"/>
    </row>
    <row r="1116" spans="3:16">
      <c r="C1116" s="183"/>
      <c r="D1116" s="183"/>
      <c r="E1116" s="183"/>
      <c r="F1116" s="183"/>
      <c r="G1116" s="183"/>
      <c r="H1116" s="183"/>
      <c r="I1116" s="183"/>
      <c r="J1116" s="183"/>
      <c r="K1116" s="183"/>
      <c r="L1116" s="183"/>
      <c r="M1116" s="183"/>
      <c r="N1116" s="183"/>
      <c r="O1116" s="183"/>
      <c r="P1116" s="183"/>
    </row>
    <row r="1117" spans="3:16">
      <c r="C1117" s="183"/>
      <c r="D1117" s="183"/>
      <c r="E1117" s="183"/>
      <c r="F1117" s="183"/>
      <c r="G1117" s="183"/>
      <c r="H1117" s="183"/>
      <c r="I1117" s="183"/>
      <c r="J1117" s="183"/>
      <c r="K1117" s="183"/>
      <c r="L1117" s="183"/>
      <c r="M1117" s="183"/>
      <c r="N1117" s="183"/>
      <c r="O1117" s="183"/>
      <c r="P1117" s="183"/>
    </row>
    <row r="1118" spans="3:16">
      <c r="C1118" s="183"/>
      <c r="D1118" s="183"/>
      <c r="E1118" s="183"/>
      <c r="F1118" s="183"/>
      <c r="G1118" s="183"/>
      <c r="H1118" s="183"/>
      <c r="I1118" s="183"/>
      <c r="J1118" s="183"/>
      <c r="K1118" s="183"/>
      <c r="L1118" s="183"/>
      <c r="M1118" s="183"/>
      <c r="N1118" s="183"/>
      <c r="O1118" s="183"/>
      <c r="P1118" s="183"/>
    </row>
    <row r="1119" spans="3:16">
      <c r="C1119" s="183"/>
      <c r="D1119" s="183"/>
      <c r="E1119" s="183"/>
      <c r="F1119" s="183"/>
      <c r="G1119" s="183"/>
      <c r="H1119" s="183"/>
      <c r="I1119" s="183"/>
      <c r="J1119" s="183"/>
      <c r="K1119" s="183"/>
      <c r="L1119" s="183"/>
      <c r="M1119" s="183"/>
      <c r="N1119" s="183"/>
      <c r="O1119" s="183"/>
      <c r="P1119" s="183"/>
    </row>
    <row r="1120" spans="3:16">
      <c r="C1120" s="183"/>
      <c r="D1120" s="183"/>
      <c r="E1120" s="183"/>
      <c r="F1120" s="183"/>
      <c r="G1120" s="183"/>
      <c r="H1120" s="183"/>
      <c r="I1120" s="183"/>
      <c r="J1120" s="183"/>
      <c r="K1120" s="183"/>
      <c r="L1120" s="183"/>
      <c r="M1120" s="183"/>
      <c r="N1120" s="183"/>
      <c r="O1120" s="183"/>
      <c r="P1120" s="183"/>
    </row>
    <row r="1121" spans="3:16">
      <c r="C1121" s="183"/>
      <c r="D1121" s="183"/>
      <c r="E1121" s="183"/>
      <c r="F1121" s="183"/>
      <c r="G1121" s="183"/>
      <c r="H1121" s="183"/>
      <c r="I1121" s="183"/>
      <c r="J1121" s="183"/>
      <c r="K1121" s="183"/>
      <c r="L1121" s="183"/>
      <c r="M1121" s="183"/>
      <c r="N1121" s="183"/>
      <c r="O1121" s="183"/>
      <c r="P1121" s="183"/>
    </row>
    <row r="1122" spans="3:16">
      <c r="C1122" s="183"/>
      <c r="D1122" s="183"/>
      <c r="E1122" s="183"/>
      <c r="F1122" s="183"/>
      <c r="G1122" s="183"/>
      <c r="H1122" s="183"/>
      <c r="I1122" s="183"/>
      <c r="J1122" s="183"/>
      <c r="K1122" s="183"/>
      <c r="L1122" s="183"/>
      <c r="M1122" s="183"/>
      <c r="N1122" s="183"/>
      <c r="O1122" s="183"/>
      <c r="P1122" s="183"/>
    </row>
    <row r="1123" spans="3:16">
      <c r="C1123" s="183"/>
      <c r="D1123" s="183"/>
      <c r="E1123" s="183"/>
      <c r="F1123" s="183"/>
      <c r="G1123" s="183"/>
      <c r="H1123" s="183"/>
      <c r="I1123" s="183"/>
      <c r="J1123" s="183"/>
      <c r="K1123" s="183"/>
      <c r="L1123" s="183"/>
      <c r="M1123" s="183"/>
      <c r="N1123" s="183"/>
      <c r="O1123" s="183"/>
      <c r="P1123" s="183"/>
    </row>
    <row r="1124" spans="3:16">
      <c r="C1124" s="183"/>
      <c r="D1124" s="183"/>
      <c r="E1124" s="183"/>
      <c r="F1124" s="183"/>
      <c r="G1124" s="183"/>
      <c r="H1124" s="183"/>
      <c r="I1124" s="183"/>
      <c r="J1124" s="183"/>
      <c r="K1124" s="183"/>
      <c r="L1124" s="183"/>
      <c r="M1124" s="183"/>
      <c r="N1124" s="183"/>
      <c r="O1124" s="183"/>
      <c r="P1124" s="183"/>
    </row>
    <row r="1125" spans="3:16">
      <c r="C1125" s="183"/>
      <c r="D1125" s="183"/>
      <c r="E1125" s="183"/>
      <c r="F1125" s="183"/>
      <c r="G1125" s="183"/>
      <c r="H1125" s="183"/>
      <c r="I1125" s="183"/>
      <c r="J1125" s="183"/>
      <c r="K1125" s="183"/>
      <c r="L1125" s="183"/>
      <c r="M1125" s="183"/>
      <c r="N1125" s="183"/>
      <c r="O1125" s="183"/>
      <c r="P1125" s="183"/>
    </row>
    <row r="1126" spans="3:16">
      <c r="C1126" s="183"/>
      <c r="D1126" s="183"/>
      <c r="E1126" s="183"/>
      <c r="F1126" s="183"/>
      <c r="G1126" s="183"/>
      <c r="H1126" s="183"/>
      <c r="I1126" s="183"/>
      <c r="J1126" s="183"/>
      <c r="K1126" s="183"/>
      <c r="L1126" s="183"/>
      <c r="M1126" s="183"/>
      <c r="N1126" s="183"/>
      <c r="O1126" s="183"/>
      <c r="P1126" s="183"/>
    </row>
    <row r="1127" spans="3:16">
      <c r="C1127" s="183"/>
      <c r="D1127" s="183"/>
      <c r="E1127" s="183"/>
      <c r="F1127" s="183"/>
      <c r="G1127" s="183"/>
      <c r="H1127" s="183"/>
      <c r="I1127" s="183"/>
      <c r="J1127" s="183"/>
      <c r="K1127" s="183"/>
      <c r="L1127" s="183"/>
      <c r="M1127" s="183"/>
      <c r="N1127" s="183"/>
      <c r="O1127" s="183"/>
      <c r="P1127" s="183"/>
    </row>
    <row r="1128" spans="3:16">
      <c r="C1128" s="183"/>
      <c r="D1128" s="183"/>
      <c r="E1128" s="183"/>
      <c r="F1128" s="183"/>
      <c r="G1128" s="183"/>
      <c r="H1128" s="183"/>
      <c r="I1128" s="183"/>
      <c r="J1128" s="183"/>
      <c r="K1128" s="183"/>
      <c r="L1128" s="183"/>
      <c r="M1128" s="183"/>
      <c r="N1128" s="183"/>
      <c r="O1128" s="183"/>
      <c r="P1128" s="183"/>
    </row>
  </sheetData>
  <mergeCells count="10">
    <mergeCell ref="A314:B314"/>
    <mergeCell ref="A1:L1"/>
    <mergeCell ref="A79:B79"/>
    <mergeCell ref="A258:B258"/>
    <mergeCell ref="A107:B107"/>
    <mergeCell ref="A268:B268"/>
    <mergeCell ref="A89:B89"/>
    <mergeCell ref="A4:B4"/>
    <mergeCell ref="A113:B113"/>
    <mergeCell ref="A263:B263"/>
  </mergeCells>
  <phoneticPr fontId="3" type="noConversion"/>
  <pageMargins left="0.5" right="0.78740157480314965" top="0.17" bottom="0.17" header="0.51181102362204722" footer="0.25"/>
  <pageSetup paperSize="9" scale="85" orientation="landscape" r:id="rId1"/>
  <headerFooter alignWithMargins="0">
    <oddHeader>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H23"/>
  <sheetViews>
    <sheetView topLeftCell="A4" workbookViewId="0">
      <selection activeCell="C9" sqref="C9"/>
    </sheetView>
  </sheetViews>
  <sheetFormatPr defaultRowHeight="12.75"/>
  <cols>
    <col min="1" max="1" width="38.7109375" customWidth="1"/>
    <col min="2" max="2" width="13.140625" customWidth="1"/>
    <col min="3" max="3" width="11.7109375" customWidth="1"/>
    <col min="4" max="4" width="3.28515625" customWidth="1"/>
    <col min="5" max="5" width="35.42578125" customWidth="1"/>
    <col min="6" max="6" width="16.85546875" customWidth="1"/>
    <col min="7" max="7" width="15.7109375" customWidth="1"/>
    <col min="8" max="8" width="2.7109375" customWidth="1"/>
  </cols>
  <sheetData>
    <row r="1" spans="1:8" ht="37.5" customHeight="1">
      <c r="A1" s="1353" t="s">
        <v>486</v>
      </c>
      <c r="B1" s="1353"/>
      <c r="C1" s="1353"/>
      <c r="D1" s="1353"/>
      <c r="E1" s="1353"/>
      <c r="F1" s="1353"/>
      <c r="G1" s="476"/>
      <c r="H1" s="476"/>
    </row>
    <row r="2" spans="1:8" ht="6" customHeight="1" thickBot="1">
      <c r="A2" s="415"/>
      <c r="B2" s="415"/>
      <c r="C2" s="415"/>
      <c r="D2" s="415"/>
      <c r="E2" s="415"/>
      <c r="F2" s="415"/>
    </row>
    <row r="3" spans="1:8" ht="13.5" thickBot="1">
      <c r="A3" s="1354" t="s">
        <v>42</v>
      </c>
      <c r="B3" s="1355"/>
      <c r="C3" s="674"/>
      <c r="D3" s="795"/>
      <c r="E3" s="1356" t="s">
        <v>140</v>
      </c>
      <c r="F3" s="1357"/>
      <c r="G3" s="804"/>
      <c r="H3" s="444"/>
    </row>
    <row r="4" spans="1:8" ht="6.75" customHeight="1" thickBot="1">
      <c r="A4" s="177"/>
      <c r="B4" s="460"/>
      <c r="C4" s="461"/>
      <c r="D4" s="460"/>
      <c r="E4" s="461"/>
      <c r="F4" s="461"/>
      <c r="G4" s="18"/>
      <c r="H4" s="812"/>
    </row>
    <row r="5" spans="1:8" ht="39" thickBot="1">
      <c r="A5" s="666"/>
      <c r="B5" s="805" t="s">
        <v>499</v>
      </c>
      <c r="C5" s="806" t="s">
        <v>500</v>
      </c>
      <c r="D5" s="809"/>
      <c r="E5" s="810"/>
      <c r="F5" s="805" t="s">
        <v>499</v>
      </c>
      <c r="G5" s="805" t="s">
        <v>500</v>
      </c>
      <c r="H5" s="809"/>
    </row>
    <row r="6" spans="1:8" ht="14.25" customHeight="1">
      <c r="A6" s="10"/>
      <c r="B6" s="73"/>
      <c r="C6" s="808"/>
      <c r="D6" s="811"/>
      <c r="E6" s="446" t="s">
        <v>10</v>
      </c>
      <c r="F6" s="77">
        <f>'2.sz.melléklet'!C315</f>
        <v>239123</v>
      </c>
      <c r="G6" s="811">
        <f>'2.sz.melléklet'!C316</f>
        <v>252523</v>
      </c>
      <c r="H6" s="91"/>
    </row>
    <row r="7" spans="1:8">
      <c r="A7" s="60" t="s">
        <v>220</v>
      </c>
      <c r="B7" s="78">
        <f>'2.sz.melléklet'!D108</f>
        <v>400250</v>
      </c>
      <c r="C7" s="797">
        <f>'2.sz.melléklet'!D109</f>
        <v>400250</v>
      </c>
      <c r="D7" s="800"/>
      <c r="E7" s="440" t="s">
        <v>426</v>
      </c>
      <c r="F7" s="78">
        <f>'2.sz.melléklet'!D315</f>
        <v>67976</v>
      </c>
      <c r="G7" s="797">
        <f>'2.sz.melléklet'!D316</f>
        <v>72447</v>
      </c>
      <c r="H7" s="91"/>
    </row>
    <row r="8" spans="1:8">
      <c r="A8" s="60" t="s">
        <v>413</v>
      </c>
      <c r="B8" s="78">
        <f>'2.sz.melléklet'!C108</f>
        <v>94350</v>
      </c>
      <c r="C8" s="797">
        <f>'2.sz.melléklet'!C109</f>
        <v>94350</v>
      </c>
      <c r="D8" s="800"/>
      <c r="E8" s="440" t="s">
        <v>21</v>
      </c>
      <c r="F8" s="78">
        <f>'2.sz.melléklet'!E315</f>
        <v>261948</v>
      </c>
      <c r="G8" s="797">
        <f>'2.sz.melléklet'!E316</f>
        <v>262356</v>
      </c>
      <c r="H8" s="91"/>
    </row>
    <row r="9" spans="1:8">
      <c r="A9" s="60" t="s">
        <v>416</v>
      </c>
      <c r="B9" s="78">
        <f>'2.sz.melléklet'!F108+21662</f>
        <v>34405</v>
      </c>
      <c r="C9" s="797">
        <f>'2.sz.melléklet'!F109+21662</f>
        <v>37119</v>
      </c>
      <c r="D9" s="797"/>
      <c r="E9" s="440" t="s">
        <v>317</v>
      </c>
      <c r="F9" s="442">
        <f>'2.sz.melléklet'!F315</f>
        <v>44345</v>
      </c>
      <c r="G9" s="797">
        <f>'2.sz.melléklet'!F316</f>
        <v>57713</v>
      </c>
      <c r="H9" s="91"/>
    </row>
    <row r="10" spans="1:8" ht="13.5" thickBot="1">
      <c r="A10" s="441" t="s">
        <v>449</v>
      </c>
      <c r="B10" s="442">
        <f>'2.sz.melléklet'!E108</f>
        <v>146016</v>
      </c>
      <c r="C10" s="798">
        <f>'2.sz.melléklet'!E109</f>
        <v>195729</v>
      </c>
      <c r="D10" s="796"/>
      <c r="E10" s="440" t="s">
        <v>450</v>
      </c>
      <c r="F10" s="170">
        <f>'2.sz.melléklet'!I315</f>
        <v>27706</v>
      </c>
      <c r="G10" s="813">
        <f>'2.sz.melléklet'!I316</f>
        <v>27886</v>
      </c>
      <c r="H10" s="814"/>
    </row>
    <row r="11" spans="1:8" ht="13.5" thickBot="1">
      <c r="A11" s="443" t="s">
        <v>234</v>
      </c>
      <c r="B11" s="452">
        <f>SUM(B7:B10)</f>
        <v>675021</v>
      </c>
      <c r="C11" s="799">
        <f>SUM(C7:C10)</f>
        <v>727448</v>
      </c>
      <c r="D11" s="460"/>
      <c r="E11" s="455" t="s">
        <v>237</v>
      </c>
      <c r="F11" s="452">
        <f>SUM(F6:F10)</f>
        <v>641098</v>
      </c>
      <c r="G11" s="1173">
        <f>SUM(G6:G10)</f>
        <v>672925</v>
      </c>
      <c r="H11" s="815"/>
    </row>
    <row r="12" spans="1:8">
      <c r="A12" s="64" t="s">
        <v>116</v>
      </c>
      <c r="B12" s="77">
        <f>'2.sz.melléklet'!I108</f>
        <v>56000</v>
      </c>
      <c r="C12" s="800">
        <f>'2.sz.melléklet'!I109</f>
        <v>65114</v>
      </c>
      <c r="D12" s="478"/>
      <c r="E12" s="440" t="s">
        <v>238</v>
      </c>
      <c r="F12" s="78">
        <f>'2.sz.melléklet'!G315</f>
        <v>36624</v>
      </c>
      <c r="G12" s="800">
        <f>'2.sz.melléklet'!G316</f>
        <v>39569</v>
      </c>
      <c r="H12" s="478"/>
    </row>
    <row r="13" spans="1:8">
      <c r="A13" s="60" t="s">
        <v>311</v>
      </c>
      <c r="B13" s="78">
        <f>'2.sz.melléklet'!G108+21920</f>
        <v>40205</v>
      </c>
      <c r="C13" s="798">
        <f>'2.sz.melléklet'!G109+21920</f>
        <v>40205</v>
      </c>
      <c r="D13" s="796"/>
      <c r="E13" s="445" t="s">
        <v>447</v>
      </c>
      <c r="F13" s="442">
        <f>'2.sz.melléklet'!H315</f>
        <v>40330</v>
      </c>
      <c r="G13" s="797">
        <f>'2.sz.melléklet'!H316</f>
        <v>53415</v>
      </c>
      <c r="H13" s="91"/>
    </row>
    <row r="14" spans="1:8" ht="13.5" thickBot="1">
      <c r="A14" s="553"/>
      <c r="B14" s="448"/>
      <c r="C14" s="801"/>
      <c r="D14" s="73"/>
      <c r="E14" s="447" t="s">
        <v>419</v>
      </c>
      <c r="F14" s="448">
        <f>'2.sz.melléklet'!J315</f>
        <v>76685</v>
      </c>
      <c r="G14" s="813">
        <f>'2.sz.melléklet'!J316</f>
        <v>76685</v>
      </c>
      <c r="H14" s="814"/>
    </row>
    <row r="15" spans="1:8" ht="13.5" thickBot="1">
      <c r="A15" s="443" t="s">
        <v>14</v>
      </c>
      <c r="B15" s="452">
        <f>SUM(B12:B13)</f>
        <v>96205</v>
      </c>
      <c r="C15" s="799">
        <f>SUM(C12:C14)</f>
        <v>105319</v>
      </c>
      <c r="D15" s="460"/>
      <c r="E15" s="455" t="s">
        <v>239</v>
      </c>
      <c r="F15" s="452">
        <f>SUM(F12:F14)</f>
        <v>153639</v>
      </c>
      <c r="G15" s="799">
        <f>SUM(G12:G14)</f>
        <v>169669</v>
      </c>
      <c r="H15" s="807"/>
    </row>
    <row r="16" spans="1:8">
      <c r="A16" s="64"/>
      <c r="B16" s="77"/>
      <c r="C16" s="801"/>
      <c r="D16" s="73"/>
      <c r="E16" s="445"/>
      <c r="F16" s="442"/>
      <c r="G16" s="800"/>
      <c r="H16" s="478"/>
    </row>
    <row r="17" spans="1:8">
      <c r="A17" s="60" t="s">
        <v>417</v>
      </c>
      <c r="B17" s="78"/>
      <c r="C17" s="801"/>
      <c r="D17" s="73"/>
      <c r="E17" s="447" t="s">
        <v>451</v>
      </c>
      <c r="F17" s="73">
        <v>4500</v>
      </c>
      <c r="G17" s="797">
        <v>4500</v>
      </c>
      <c r="H17" s="91"/>
    </row>
    <row r="18" spans="1:8" ht="13.5" thickBot="1">
      <c r="A18" s="453" t="s">
        <v>417</v>
      </c>
      <c r="B18" s="454">
        <f>SUM(B16:B17)</f>
        <v>0</v>
      </c>
      <c r="C18" s="802">
        <f>SUM(C16:C17)</f>
        <v>0</v>
      </c>
      <c r="D18" s="457"/>
      <c r="E18" s="1172" t="s">
        <v>526</v>
      </c>
      <c r="F18" s="448"/>
      <c r="G18" s="813">
        <v>13149</v>
      </c>
      <c r="H18" s="814"/>
    </row>
    <row r="19" spans="1:8" ht="13.5" thickBot="1">
      <c r="A19" s="443" t="s">
        <v>236</v>
      </c>
      <c r="B19" s="452">
        <f>B11+B15+B18</f>
        <v>771226</v>
      </c>
      <c r="C19" s="799">
        <f>SUM(C11,C15,C18)</f>
        <v>832767</v>
      </c>
      <c r="D19" s="460"/>
      <c r="E19" s="455" t="s">
        <v>143</v>
      </c>
      <c r="F19" s="452">
        <f>SUM(F17:F18)</f>
        <v>4500</v>
      </c>
      <c r="G19" s="1173">
        <f>SUM(G17:G18)</f>
        <v>17649</v>
      </c>
      <c r="H19" s="815"/>
    </row>
    <row r="20" spans="1:8" ht="25.5" customHeight="1">
      <c r="A20" s="451" t="s">
        <v>247</v>
      </c>
      <c r="B20" s="77">
        <v>90000</v>
      </c>
      <c r="C20" s="800">
        <v>90000</v>
      </c>
      <c r="D20" s="478"/>
      <c r="E20" s="456" t="s">
        <v>46</v>
      </c>
      <c r="F20" s="77">
        <f>'2.sz.melléklet'!K315+'2.sz.melléklet'!L315</f>
        <v>61989</v>
      </c>
      <c r="G20" s="800">
        <f>'2.sz.melléklet'!K316+'2.sz.melléklet'!L316</f>
        <v>62524</v>
      </c>
      <c r="H20" s="478"/>
    </row>
    <row r="21" spans="1:8" ht="13.5" thickBot="1">
      <c r="A21" s="441" t="s">
        <v>240</v>
      </c>
      <c r="B21" s="442"/>
      <c r="C21" s="803"/>
      <c r="D21" s="73"/>
      <c r="E21" s="447"/>
      <c r="F21" s="170"/>
      <c r="G21" s="813"/>
      <c r="H21" s="814"/>
    </row>
    <row r="22" spans="1:8" ht="13.5" thickBot="1">
      <c r="A22" s="443" t="s">
        <v>241</v>
      </c>
      <c r="B22" s="452">
        <f>B19+B21+B20</f>
        <v>861226</v>
      </c>
      <c r="C22" s="799">
        <f>SUM(C19:C21)</f>
        <v>922767</v>
      </c>
      <c r="D22" s="460"/>
      <c r="E22" s="455" t="s">
        <v>242</v>
      </c>
      <c r="F22" s="452">
        <f>F11+F15+F19+F20</f>
        <v>861226</v>
      </c>
      <c r="G22" s="1173">
        <f>SUM(G11,G15,G19,G20)</f>
        <v>922767</v>
      </c>
      <c r="H22" s="815"/>
    </row>
    <row r="23" spans="1:8">
      <c r="H23" s="73"/>
    </row>
  </sheetData>
  <mergeCells count="3">
    <mergeCell ref="A1:F1"/>
    <mergeCell ref="A3:B3"/>
    <mergeCell ref="E3:F3"/>
  </mergeCells>
  <phoneticPr fontId="3" type="noConversion"/>
  <pageMargins left="0.75" right="0.75" top="1" bottom="1" header="0.5" footer="0.5"/>
  <pageSetup paperSize="9" orientation="landscape" r:id="rId1"/>
  <headerFooter alignWithMargins="0">
    <oddHeader>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P32"/>
  <sheetViews>
    <sheetView topLeftCell="A7" workbookViewId="0">
      <selection activeCell="N26" sqref="N26"/>
    </sheetView>
  </sheetViews>
  <sheetFormatPr defaultRowHeight="12.75"/>
  <cols>
    <col min="1" max="1" width="26.7109375" customWidth="1"/>
    <col min="2" max="2" width="12.28515625" customWidth="1"/>
    <col min="3" max="4" width="8.42578125" customWidth="1"/>
    <col min="6" max="14" width="8.42578125" customWidth="1"/>
    <col min="15" max="15" width="11.7109375" customWidth="1"/>
  </cols>
  <sheetData>
    <row r="1" spans="1:16" ht="13.5" thickBot="1"/>
    <row r="2" spans="1:16" ht="29.25" customHeight="1" thickBot="1">
      <c r="A2" s="1358" t="s">
        <v>487</v>
      </c>
      <c r="B2" s="1359"/>
      <c r="C2" s="1359"/>
      <c r="D2" s="1359"/>
      <c r="E2" s="1359"/>
      <c r="F2" s="1359"/>
      <c r="G2" s="1359"/>
      <c r="H2" s="1359"/>
      <c r="I2" s="1359"/>
      <c r="J2" s="1359"/>
      <c r="K2" s="1359"/>
      <c r="L2" s="1359"/>
      <c r="M2" s="1359"/>
      <c r="N2" s="1360"/>
    </row>
    <row r="3" spans="1:16">
      <c r="A3" s="256"/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257"/>
    </row>
    <row r="4" spans="1:16" ht="13.5" thickBot="1">
      <c r="A4" s="258" t="s">
        <v>154</v>
      </c>
      <c r="B4" s="259"/>
      <c r="C4" s="260"/>
      <c r="D4" s="260"/>
      <c r="E4" s="260"/>
      <c r="F4" s="259"/>
      <c r="G4" s="261"/>
      <c r="H4" s="261"/>
      <c r="I4" s="262"/>
      <c r="J4" s="263"/>
      <c r="K4" s="263"/>
      <c r="L4" s="264"/>
      <c r="M4" s="263"/>
      <c r="N4" s="265"/>
    </row>
    <row r="5" spans="1:16">
      <c r="A5" s="41" t="s">
        <v>34</v>
      </c>
      <c r="B5" s="44" t="s">
        <v>1</v>
      </c>
      <c r="C5" s="42" t="s">
        <v>35</v>
      </c>
      <c r="D5" s="42" t="s">
        <v>36</v>
      </c>
      <c r="E5" s="42" t="s">
        <v>37</v>
      </c>
      <c r="F5" s="42" t="s">
        <v>38</v>
      </c>
      <c r="G5" s="42" t="s">
        <v>39</v>
      </c>
      <c r="H5" s="42" t="s">
        <v>40</v>
      </c>
      <c r="I5" s="42" t="s">
        <v>41</v>
      </c>
      <c r="J5" s="42" t="s">
        <v>50</v>
      </c>
      <c r="K5" s="43" t="s">
        <v>51</v>
      </c>
      <c r="L5" s="42" t="s">
        <v>52</v>
      </c>
      <c r="M5" s="42" t="s">
        <v>53</v>
      </c>
      <c r="N5" s="44" t="s">
        <v>54</v>
      </c>
    </row>
    <row r="6" spans="1:16" ht="13.5" thickBot="1">
      <c r="A6" s="45" t="s">
        <v>42</v>
      </c>
      <c r="B6" s="47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7"/>
    </row>
    <row r="7" spans="1:16">
      <c r="A7" s="48"/>
      <c r="B7" s="50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50"/>
    </row>
    <row r="8" spans="1:16">
      <c r="A8" s="51" t="s">
        <v>413</v>
      </c>
      <c r="B8" s="369">
        <f>'2.sz.melléklet'!C108</f>
        <v>94350</v>
      </c>
      <c r="C8" s="370">
        <f>$B8/12</f>
        <v>7862.5</v>
      </c>
      <c r="D8" s="370">
        <f>$B8/12</f>
        <v>7862.5</v>
      </c>
      <c r="E8" s="370">
        <f t="shared" ref="E8:N8" si="0">$B8/12</f>
        <v>7862.5</v>
      </c>
      <c r="F8" s="370">
        <f t="shared" si="0"/>
        <v>7862.5</v>
      </c>
      <c r="G8" s="370">
        <f t="shared" si="0"/>
        <v>7862.5</v>
      </c>
      <c r="H8" s="370">
        <f t="shared" si="0"/>
        <v>7862.5</v>
      </c>
      <c r="I8" s="370">
        <f t="shared" si="0"/>
        <v>7862.5</v>
      </c>
      <c r="J8" s="370">
        <f t="shared" si="0"/>
        <v>7862.5</v>
      </c>
      <c r="K8" s="370">
        <f t="shared" si="0"/>
        <v>7862.5</v>
      </c>
      <c r="L8" s="370">
        <f t="shared" si="0"/>
        <v>7862.5</v>
      </c>
      <c r="M8" s="370">
        <f t="shared" si="0"/>
        <v>7862.5</v>
      </c>
      <c r="N8" s="371">
        <f t="shared" si="0"/>
        <v>7862.5</v>
      </c>
      <c r="O8" s="267"/>
      <c r="P8" s="351"/>
    </row>
    <row r="9" spans="1:16">
      <c r="A9" s="51" t="s">
        <v>220</v>
      </c>
      <c r="B9" s="372">
        <f>'2.sz.melléklet'!D108</f>
        <v>400250</v>
      </c>
      <c r="C9" s="373">
        <v>40</v>
      </c>
      <c r="D9" s="373">
        <v>40</v>
      </c>
      <c r="E9" s="373">
        <f>250+200+40</f>
        <v>490</v>
      </c>
      <c r="F9" s="373">
        <f>14000+185000+40</f>
        <v>199040</v>
      </c>
      <c r="G9" s="373">
        <v>40</v>
      </c>
      <c r="H9" s="373">
        <f>500+40</f>
        <v>540</v>
      </c>
      <c r="I9" s="373">
        <f>250+40</f>
        <v>290</v>
      </c>
      <c r="J9" s="373">
        <v>40</v>
      </c>
      <c r="K9" s="373">
        <f>199000+40</f>
        <v>199040</v>
      </c>
      <c r="L9" s="373">
        <v>110</v>
      </c>
      <c r="M9" s="373">
        <v>40</v>
      </c>
      <c r="N9" s="374">
        <f>500+40</f>
        <v>540</v>
      </c>
      <c r="O9" s="267"/>
      <c r="P9" s="351"/>
    </row>
    <row r="10" spans="1:16">
      <c r="A10" s="51" t="s">
        <v>439</v>
      </c>
      <c r="B10" s="372">
        <v>146016</v>
      </c>
      <c r="C10" s="373">
        <f t="shared" ref="C10:N10" si="1">$B10/12</f>
        <v>12168</v>
      </c>
      <c r="D10" s="373">
        <f t="shared" si="1"/>
        <v>12168</v>
      </c>
      <c r="E10" s="373">
        <f t="shared" si="1"/>
        <v>12168</v>
      </c>
      <c r="F10" s="373">
        <f t="shared" si="1"/>
        <v>12168</v>
      </c>
      <c r="G10" s="373">
        <f t="shared" si="1"/>
        <v>12168</v>
      </c>
      <c r="H10" s="373">
        <f t="shared" si="1"/>
        <v>12168</v>
      </c>
      <c r="I10" s="373">
        <f t="shared" si="1"/>
        <v>12168</v>
      </c>
      <c r="J10" s="373">
        <f t="shared" si="1"/>
        <v>12168</v>
      </c>
      <c r="K10" s="373">
        <f t="shared" si="1"/>
        <v>12168</v>
      </c>
      <c r="L10" s="373">
        <f t="shared" si="1"/>
        <v>12168</v>
      </c>
      <c r="M10" s="373">
        <f t="shared" si="1"/>
        <v>12168</v>
      </c>
      <c r="N10" s="374">
        <f t="shared" si="1"/>
        <v>12168</v>
      </c>
      <c r="O10" s="267"/>
      <c r="P10" s="351"/>
    </row>
    <row r="11" spans="1:16">
      <c r="A11" s="51" t="s">
        <v>116</v>
      </c>
      <c r="B11" s="372">
        <f>'1.sz. melléklet'!B9</f>
        <v>56000</v>
      </c>
      <c r="C11" s="373"/>
      <c r="D11" s="373"/>
      <c r="E11" s="373">
        <v>33000</v>
      </c>
      <c r="F11" s="373"/>
      <c r="G11" s="373">
        <v>3000</v>
      </c>
      <c r="H11" s="373">
        <v>10000</v>
      </c>
      <c r="I11" s="373">
        <v>10000</v>
      </c>
      <c r="J11" s="373"/>
      <c r="K11" s="373"/>
      <c r="L11" s="373"/>
      <c r="M11" s="373"/>
      <c r="N11" s="374"/>
      <c r="O11" s="267"/>
      <c r="P11" s="351"/>
    </row>
    <row r="12" spans="1:16">
      <c r="A12" s="51" t="s">
        <v>440</v>
      </c>
      <c r="B12" s="372">
        <v>74610</v>
      </c>
      <c r="C12" s="373">
        <f>600+695</f>
        <v>1295</v>
      </c>
      <c r="D12" s="373">
        <f>695</f>
        <v>695</v>
      </c>
      <c r="E12" s="373">
        <f>695+2000</f>
        <v>2695</v>
      </c>
      <c r="F12" s="373">
        <f>600+695</f>
        <v>1295</v>
      </c>
      <c r="G12" s="373">
        <f>695</f>
        <v>695</v>
      </c>
      <c r="H12" s="373">
        <f>695</f>
        <v>695</v>
      </c>
      <c r="I12" s="373">
        <f>600+695</f>
        <v>1295</v>
      </c>
      <c r="J12" s="373">
        <f>695</f>
        <v>695</v>
      </c>
      <c r="K12" s="373">
        <f>695+8057+10228+21920</f>
        <v>40900</v>
      </c>
      <c r="L12" s="373">
        <f>695+600</f>
        <v>1295</v>
      </c>
      <c r="M12" s="373">
        <f>695+21662</f>
        <v>22357</v>
      </c>
      <c r="N12" s="374">
        <v>698</v>
      </c>
      <c r="O12" s="267"/>
      <c r="P12" s="351"/>
    </row>
    <row r="13" spans="1:16">
      <c r="A13" s="51" t="s">
        <v>5</v>
      </c>
      <c r="B13" s="372"/>
      <c r="C13" s="373"/>
      <c r="D13" s="373"/>
      <c r="E13" s="373"/>
      <c r="F13" s="373"/>
      <c r="G13" s="373"/>
      <c r="H13" s="373"/>
      <c r="I13" s="373"/>
      <c r="J13" s="373"/>
      <c r="K13" s="373"/>
      <c r="L13" s="373"/>
      <c r="M13" s="373"/>
      <c r="N13" s="374"/>
      <c r="O13" s="267"/>
      <c r="P13" s="351"/>
    </row>
    <row r="14" spans="1:16">
      <c r="A14" s="51" t="s">
        <v>49</v>
      </c>
      <c r="B14" s="372">
        <f>'1.sz. melléklet'!B12</f>
        <v>90000</v>
      </c>
      <c r="C14" s="373">
        <f>B14</f>
        <v>90000</v>
      </c>
      <c r="D14" s="373"/>
      <c r="E14" s="373"/>
      <c r="F14" s="373"/>
      <c r="G14" s="373"/>
      <c r="H14" s="373"/>
      <c r="I14" s="373"/>
      <c r="J14" s="373"/>
      <c r="K14" s="373"/>
      <c r="L14" s="373"/>
      <c r="M14" s="373"/>
      <c r="N14" s="374"/>
      <c r="O14" s="267"/>
      <c r="P14" s="351"/>
    </row>
    <row r="15" spans="1:16" ht="13.5" thickBot="1">
      <c r="A15" s="52"/>
      <c r="B15" s="375"/>
      <c r="C15" s="376"/>
      <c r="D15" s="376"/>
      <c r="E15" s="376"/>
      <c r="F15" s="376"/>
      <c r="G15" s="376"/>
      <c r="H15" s="376"/>
      <c r="I15" s="376"/>
      <c r="J15" s="376"/>
      <c r="K15" s="376"/>
      <c r="L15" s="376"/>
      <c r="M15" s="376"/>
      <c r="N15" s="375"/>
      <c r="O15" s="267"/>
      <c r="P15" s="351"/>
    </row>
    <row r="16" spans="1:16" ht="13.5" thickBot="1">
      <c r="A16" s="53" t="s">
        <v>20</v>
      </c>
      <c r="B16" s="377">
        <f t="shared" ref="B16:N16" si="2">SUM(B8:B15)</f>
        <v>861226</v>
      </c>
      <c r="C16" s="378">
        <f t="shared" si="2"/>
        <v>111365.5</v>
      </c>
      <c r="D16" s="378">
        <f t="shared" si="2"/>
        <v>20765.5</v>
      </c>
      <c r="E16" s="378">
        <f t="shared" si="2"/>
        <v>56215.5</v>
      </c>
      <c r="F16" s="378">
        <f t="shared" si="2"/>
        <v>220365.5</v>
      </c>
      <c r="G16" s="378">
        <f t="shared" si="2"/>
        <v>23765.5</v>
      </c>
      <c r="H16" s="378">
        <f t="shared" si="2"/>
        <v>31265.5</v>
      </c>
      <c r="I16" s="378">
        <f t="shared" si="2"/>
        <v>31615.5</v>
      </c>
      <c r="J16" s="378">
        <f t="shared" si="2"/>
        <v>20765.5</v>
      </c>
      <c r="K16" s="378">
        <f t="shared" si="2"/>
        <v>259970.5</v>
      </c>
      <c r="L16" s="378">
        <f t="shared" si="2"/>
        <v>21435.5</v>
      </c>
      <c r="M16" s="378">
        <f t="shared" si="2"/>
        <v>42427.5</v>
      </c>
      <c r="N16" s="378">
        <f t="shared" si="2"/>
        <v>21268.5</v>
      </c>
      <c r="O16" s="267"/>
      <c r="P16" s="351"/>
    </row>
    <row r="17" spans="1:16">
      <c r="A17" s="54"/>
      <c r="B17" s="379"/>
      <c r="C17" s="380"/>
      <c r="D17" s="380"/>
      <c r="E17" s="380"/>
      <c r="F17" s="380"/>
      <c r="G17" s="380"/>
      <c r="H17" s="380"/>
      <c r="I17" s="380"/>
      <c r="J17" s="380"/>
      <c r="K17" s="380"/>
      <c r="L17" s="380"/>
      <c r="M17" s="380"/>
      <c r="N17" s="379"/>
      <c r="O17" s="267"/>
      <c r="P17" s="351"/>
    </row>
    <row r="18" spans="1:16">
      <c r="A18" s="55" t="s">
        <v>43</v>
      </c>
      <c r="B18" s="371"/>
      <c r="C18" s="370"/>
      <c r="D18" s="370"/>
      <c r="E18" s="370"/>
      <c r="F18" s="370"/>
      <c r="G18" s="370"/>
      <c r="H18" s="370"/>
      <c r="I18" s="370"/>
      <c r="J18" s="370"/>
      <c r="K18" s="370"/>
      <c r="L18" s="370"/>
      <c r="M18" s="370"/>
      <c r="N18" s="371"/>
      <c r="O18" s="267"/>
      <c r="P18" s="351"/>
    </row>
    <row r="19" spans="1:16">
      <c r="A19" s="56"/>
      <c r="B19" s="371"/>
      <c r="C19" s="370"/>
      <c r="D19" s="370"/>
      <c r="E19" s="370"/>
      <c r="F19" s="370"/>
      <c r="G19" s="370"/>
      <c r="H19" s="370"/>
      <c r="I19" s="370"/>
      <c r="J19" s="370"/>
      <c r="K19" s="370"/>
      <c r="L19" s="370"/>
      <c r="M19" s="370"/>
      <c r="N19" s="371"/>
      <c r="O19" s="267"/>
      <c r="P19" s="351"/>
    </row>
    <row r="20" spans="1:16">
      <c r="A20" s="51" t="s">
        <v>44</v>
      </c>
      <c r="B20" s="369">
        <f>'2.sz.melléklet'!C315+'2.sz.melléklet'!D315+'2.sz.melléklet'!E315+'2.sz.melléklet'!I315</f>
        <v>596753</v>
      </c>
      <c r="C20" s="370">
        <f t="shared" ref="C20:N20" si="3">$B$20/12</f>
        <v>49729.416666666664</v>
      </c>
      <c r="D20" s="370">
        <f t="shared" si="3"/>
        <v>49729.416666666664</v>
      </c>
      <c r="E20" s="370">
        <f t="shared" si="3"/>
        <v>49729.416666666664</v>
      </c>
      <c r="F20" s="370">
        <f t="shared" si="3"/>
        <v>49729.416666666664</v>
      </c>
      <c r="G20" s="370">
        <f t="shared" si="3"/>
        <v>49729.416666666664</v>
      </c>
      <c r="H20" s="370">
        <f t="shared" si="3"/>
        <v>49729.416666666664</v>
      </c>
      <c r="I20" s="370">
        <f t="shared" si="3"/>
        <v>49729.416666666664</v>
      </c>
      <c r="J20" s="370">
        <f t="shared" si="3"/>
        <v>49729.416666666664</v>
      </c>
      <c r="K20" s="370">
        <f t="shared" si="3"/>
        <v>49729.416666666664</v>
      </c>
      <c r="L20" s="370">
        <f t="shared" si="3"/>
        <v>49729.416666666664</v>
      </c>
      <c r="M20" s="370">
        <f t="shared" si="3"/>
        <v>49729.416666666664</v>
      </c>
      <c r="N20" s="371">
        <f t="shared" si="3"/>
        <v>49729.416666666664</v>
      </c>
      <c r="O20" s="267"/>
      <c r="P20" s="351"/>
    </row>
    <row r="21" spans="1:16">
      <c r="A21" s="51" t="s">
        <v>45</v>
      </c>
      <c r="B21" s="369">
        <f>'2.sz.melléklet'!G315</f>
        <v>36624</v>
      </c>
      <c r="C21" s="370"/>
      <c r="D21" s="370">
        <f>350</f>
        <v>350</v>
      </c>
      <c r="E21" s="370"/>
      <c r="F21" s="370">
        <f>450+186+400</f>
        <v>1036</v>
      </c>
      <c r="G21" s="370">
        <v>800</v>
      </c>
      <c r="H21" s="370">
        <v>600</v>
      </c>
      <c r="I21" s="370"/>
      <c r="J21" s="370">
        <v>5000</v>
      </c>
      <c r="K21" s="370">
        <v>1000</v>
      </c>
      <c r="L21" s="370">
        <v>27838</v>
      </c>
      <c r="M21" s="370"/>
      <c r="N21" s="371"/>
      <c r="O21" s="267"/>
      <c r="P21" s="351"/>
    </row>
    <row r="22" spans="1:16">
      <c r="A22" s="51" t="s">
        <v>141</v>
      </c>
      <c r="B22" s="369">
        <f>'6. sz.melléklet'!H145</f>
        <v>40330</v>
      </c>
      <c r="C22" s="370">
        <f>600</f>
        <v>600</v>
      </c>
      <c r="D22" s="370">
        <v>300</v>
      </c>
      <c r="E22" s="370"/>
      <c r="F22" s="370">
        <f>1000+150</f>
        <v>1150</v>
      </c>
      <c r="G22" s="370">
        <f>400+200+480+900</f>
        <v>1980</v>
      </c>
      <c r="H22" s="370"/>
      <c r="I22" s="370">
        <f>1000+3000</f>
        <v>4000</v>
      </c>
      <c r="J22" s="370">
        <f>4000+800+1000</f>
        <v>5800</v>
      </c>
      <c r="K22" s="370">
        <f>1000+500+25000</f>
        <v>26500</v>
      </c>
      <c r="L22" s="370"/>
      <c r="M22" s="370"/>
      <c r="N22" s="371"/>
      <c r="O22" s="267"/>
      <c r="P22" s="351"/>
    </row>
    <row r="23" spans="1:16">
      <c r="A23" s="51" t="s">
        <v>317</v>
      </c>
      <c r="B23" s="369">
        <f>'6. sz.melléklet'!F145</f>
        <v>44345</v>
      </c>
      <c r="C23" s="370">
        <f t="shared" ref="C23:N23" si="4">$B23/12</f>
        <v>3695.4166666666665</v>
      </c>
      <c r="D23" s="370">
        <f t="shared" si="4"/>
        <v>3695.4166666666665</v>
      </c>
      <c r="E23" s="370">
        <f t="shared" si="4"/>
        <v>3695.4166666666665</v>
      </c>
      <c r="F23" s="370">
        <f t="shared" si="4"/>
        <v>3695.4166666666665</v>
      </c>
      <c r="G23" s="370">
        <f t="shared" si="4"/>
        <v>3695.4166666666665</v>
      </c>
      <c r="H23" s="370">
        <f t="shared" si="4"/>
        <v>3695.4166666666665</v>
      </c>
      <c r="I23" s="370">
        <f t="shared" si="4"/>
        <v>3695.4166666666665</v>
      </c>
      <c r="J23" s="370">
        <f t="shared" si="4"/>
        <v>3695.4166666666665</v>
      </c>
      <c r="K23" s="370">
        <f t="shared" si="4"/>
        <v>3695.4166666666665</v>
      </c>
      <c r="L23" s="370">
        <f t="shared" si="4"/>
        <v>3695.4166666666665</v>
      </c>
      <c r="M23" s="370">
        <f t="shared" si="4"/>
        <v>3695.4166666666665</v>
      </c>
      <c r="N23" s="371">
        <f t="shared" si="4"/>
        <v>3695.4166666666665</v>
      </c>
      <c r="O23" s="267"/>
      <c r="P23" s="351"/>
    </row>
    <row r="24" spans="1:16">
      <c r="A24" s="51" t="s">
        <v>441</v>
      </c>
      <c r="B24" s="369">
        <f>'6. sz.melléklet'!J145</f>
        <v>76685</v>
      </c>
      <c r="C24" s="370">
        <f>2800+2200</f>
        <v>5000</v>
      </c>
      <c r="D24" s="370">
        <f>2800+2200</f>
        <v>5000</v>
      </c>
      <c r="E24" s="370">
        <f>2800+2600+2200</f>
        <v>7600</v>
      </c>
      <c r="F24" s="370">
        <f>2800+2200</f>
        <v>5000</v>
      </c>
      <c r="G24" s="370">
        <f>2800+2200</f>
        <v>5000</v>
      </c>
      <c r="H24" s="370"/>
      <c r="I24" s="370">
        <f>3057+2800+2200-567</f>
        <v>7490</v>
      </c>
      <c r="J24" s="370">
        <f>5000+2800+2200</f>
        <v>10000</v>
      </c>
      <c r="K24" s="370">
        <f>3167+25828</f>
        <v>28995</v>
      </c>
      <c r="L24" s="370">
        <f>2600</f>
        <v>2600</v>
      </c>
      <c r="M24" s="370"/>
      <c r="N24" s="371"/>
      <c r="O24" s="267"/>
      <c r="P24" s="351"/>
    </row>
    <row r="25" spans="1:16">
      <c r="A25" s="51" t="s">
        <v>46</v>
      </c>
      <c r="B25" s="369">
        <f>'1.sz. melléklet'!B27+'1.sz. melléklet'!B28</f>
        <v>61989</v>
      </c>
      <c r="C25" s="370"/>
      <c r="D25" s="370"/>
      <c r="E25" s="370"/>
      <c r="F25" s="370"/>
      <c r="G25" s="370"/>
      <c r="H25" s="370"/>
      <c r="I25" s="370"/>
      <c r="J25" s="370"/>
      <c r="K25" s="370"/>
      <c r="L25" s="370"/>
      <c r="M25" s="370"/>
      <c r="N25" s="371">
        <f>'6. sz.melléklet'!K142+'6. sz.melléklet'!L142</f>
        <v>61989</v>
      </c>
      <c r="O25" s="267"/>
      <c r="P25" s="351"/>
    </row>
    <row r="26" spans="1:16" ht="13.5" thickBot="1">
      <c r="A26" s="59" t="s">
        <v>143</v>
      </c>
      <c r="B26" s="381">
        <f>'2.sz.melléklet'!M315</f>
        <v>4500</v>
      </c>
      <c r="C26" s="382"/>
      <c r="D26" s="382"/>
      <c r="E26" s="382"/>
      <c r="F26" s="382">
        <v>4500</v>
      </c>
      <c r="G26" s="382"/>
      <c r="H26" s="382"/>
      <c r="I26" s="382"/>
      <c r="J26" s="382"/>
      <c r="K26" s="382"/>
      <c r="L26" s="382"/>
      <c r="M26" s="382"/>
      <c r="N26" s="382"/>
      <c r="O26" s="267"/>
      <c r="P26" s="351"/>
    </row>
    <row r="27" spans="1:16" ht="13.5" thickBot="1">
      <c r="A27" s="57" t="s">
        <v>47</v>
      </c>
      <c r="B27" s="383">
        <f t="shared" ref="B27:N27" si="5">SUM(B20:B26)</f>
        <v>861226</v>
      </c>
      <c r="C27" s="384">
        <f t="shared" si="5"/>
        <v>59024.833333333328</v>
      </c>
      <c r="D27" s="384">
        <f t="shared" si="5"/>
        <v>59074.833333333328</v>
      </c>
      <c r="E27" s="384">
        <f t="shared" si="5"/>
        <v>61024.833333333328</v>
      </c>
      <c r="F27" s="384">
        <f t="shared" si="5"/>
        <v>65110.833333333328</v>
      </c>
      <c r="G27" s="384">
        <f t="shared" si="5"/>
        <v>61204.833333333328</v>
      </c>
      <c r="H27" s="384">
        <f t="shared" si="5"/>
        <v>54024.833333333328</v>
      </c>
      <c r="I27" s="384">
        <f t="shared" si="5"/>
        <v>64914.833333333328</v>
      </c>
      <c r="J27" s="384">
        <f t="shared" si="5"/>
        <v>74224.833333333328</v>
      </c>
      <c r="K27" s="384">
        <f t="shared" si="5"/>
        <v>109919.83333333333</v>
      </c>
      <c r="L27" s="384">
        <f t="shared" si="5"/>
        <v>83862.833333333328</v>
      </c>
      <c r="M27" s="384">
        <f t="shared" si="5"/>
        <v>53424.833333333328</v>
      </c>
      <c r="N27" s="383">
        <f t="shared" si="5"/>
        <v>115413.83333333333</v>
      </c>
      <c r="O27" s="267"/>
      <c r="P27" s="351"/>
    </row>
    <row r="28" spans="1:16" ht="13.5" thickBot="1">
      <c r="A28" s="58"/>
      <c r="B28" s="385"/>
      <c r="C28" s="386"/>
      <c r="D28" s="386"/>
      <c r="E28" s="386"/>
      <c r="F28" s="386"/>
      <c r="G28" s="386"/>
      <c r="H28" s="386"/>
      <c r="I28" s="386"/>
      <c r="J28" s="386"/>
      <c r="K28" s="386"/>
      <c r="L28" s="386"/>
      <c r="M28" s="386"/>
      <c r="N28" s="385"/>
      <c r="O28" s="267"/>
      <c r="P28" s="351"/>
    </row>
    <row r="29" spans="1:16" ht="13.5" thickBot="1">
      <c r="A29" s="57" t="s">
        <v>48</v>
      </c>
      <c r="B29" s="387">
        <f>B27-B16</f>
        <v>0</v>
      </c>
      <c r="C29" s="388">
        <f>C16-C27</f>
        <v>52340.666666666672</v>
      </c>
      <c r="D29" s="388">
        <f t="shared" ref="D29:N29" si="6">D16-D27</f>
        <v>-38309.333333333328</v>
      </c>
      <c r="E29" s="388">
        <f t="shared" si="6"/>
        <v>-4809.3333333333285</v>
      </c>
      <c r="F29" s="388">
        <f t="shared" si="6"/>
        <v>155254.66666666669</v>
      </c>
      <c r="G29" s="388">
        <f t="shared" si="6"/>
        <v>-37439.333333333328</v>
      </c>
      <c r="H29" s="388">
        <f t="shared" si="6"/>
        <v>-22759.333333333328</v>
      </c>
      <c r="I29" s="388">
        <f t="shared" si="6"/>
        <v>-33299.333333333328</v>
      </c>
      <c r="J29" s="388">
        <f t="shared" si="6"/>
        <v>-53459.333333333328</v>
      </c>
      <c r="K29" s="388">
        <f t="shared" si="6"/>
        <v>150050.66666666669</v>
      </c>
      <c r="L29" s="388">
        <f t="shared" si="6"/>
        <v>-62427.333333333328</v>
      </c>
      <c r="M29" s="388">
        <f t="shared" si="6"/>
        <v>-10997.333333333328</v>
      </c>
      <c r="N29" s="387">
        <f t="shared" si="6"/>
        <v>-94145.333333333328</v>
      </c>
      <c r="O29" s="267"/>
      <c r="P29" s="351"/>
    </row>
    <row r="30" spans="1:16">
      <c r="A30" s="192"/>
      <c r="B30" s="324"/>
      <c r="C30" s="324"/>
      <c r="D30" s="324"/>
      <c r="E30" s="324"/>
      <c r="F30" s="324"/>
      <c r="G30" s="324"/>
      <c r="H30" s="324"/>
      <c r="I30" s="324"/>
      <c r="J30" s="324"/>
      <c r="K30" s="324"/>
      <c r="L30" s="324"/>
      <c r="M30" s="324"/>
      <c r="N30" s="340"/>
      <c r="O30" s="267"/>
      <c r="P30" s="351"/>
    </row>
    <row r="31" spans="1:16" s="269" customFormat="1">
      <c r="A31" s="268" t="s">
        <v>77</v>
      </c>
      <c r="B31" s="389"/>
      <c r="C31" s="389">
        <f>C16-C27</f>
        <v>52340.666666666672</v>
      </c>
      <c r="D31" s="389">
        <f>C31+D16-D27</f>
        <v>14031.333333333343</v>
      </c>
      <c r="E31" s="389">
        <f t="shared" ref="E31:N31" si="7">D31+E16-E27</f>
        <v>9222.0000000000146</v>
      </c>
      <c r="F31" s="389">
        <f t="shared" si="7"/>
        <v>164476.66666666669</v>
      </c>
      <c r="G31" s="389">
        <f t="shared" si="7"/>
        <v>127037.33333333336</v>
      </c>
      <c r="H31" s="389">
        <f t="shared" si="7"/>
        <v>104278.00000000004</v>
      </c>
      <c r="I31" s="389">
        <f t="shared" si="7"/>
        <v>70978.66666666673</v>
      </c>
      <c r="J31" s="389">
        <f t="shared" si="7"/>
        <v>17519.333333333401</v>
      </c>
      <c r="K31" s="389">
        <f t="shared" si="7"/>
        <v>167570.00000000006</v>
      </c>
      <c r="L31" s="389">
        <f t="shared" si="7"/>
        <v>105142.66666666673</v>
      </c>
      <c r="M31" s="389">
        <f t="shared" si="7"/>
        <v>94145.333333333416</v>
      </c>
      <c r="N31" s="389">
        <f t="shared" si="7"/>
        <v>0</v>
      </c>
      <c r="O31" s="267"/>
      <c r="P31" s="351"/>
    </row>
    <row r="32" spans="1:16">
      <c r="A32" s="192"/>
      <c r="B32" s="324"/>
      <c r="C32" s="324"/>
      <c r="D32" s="324"/>
      <c r="E32" s="324"/>
      <c r="F32" s="324"/>
      <c r="G32" s="324"/>
      <c r="H32" s="324"/>
      <c r="I32" s="324"/>
      <c r="J32" s="324"/>
      <c r="K32" s="324"/>
      <c r="L32" s="324"/>
      <c r="M32" s="324"/>
      <c r="N32" s="340"/>
      <c r="O32" s="267"/>
      <c r="P32" s="351"/>
    </row>
  </sheetData>
  <mergeCells count="1">
    <mergeCell ref="A2:N2"/>
  </mergeCells>
  <phoneticPr fontId="3" type="noConversion"/>
  <pageMargins left="0.49" right="0.47" top="1" bottom="1" header="0.5" footer="0.5"/>
  <pageSetup paperSize="9" orientation="landscape" horizontalDpi="300" verticalDpi="300" r:id="rId1"/>
  <headerFooter alignWithMargins="0">
    <oddHeader>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Munka6"/>
  <dimension ref="A1:I53"/>
  <sheetViews>
    <sheetView workbookViewId="0">
      <pane ySplit="1" topLeftCell="A17" activePane="bottomLeft" state="frozen"/>
      <selection pane="bottomLeft" activeCell="F30" sqref="F30"/>
    </sheetView>
  </sheetViews>
  <sheetFormatPr defaultRowHeight="12.75"/>
  <cols>
    <col min="1" max="1" width="2.7109375" style="114" customWidth="1"/>
    <col min="2" max="2" width="46" style="114" customWidth="1"/>
    <col min="3" max="3" width="13.7109375" style="114" customWidth="1"/>
    <col min="4" max="4" width="13.85546875" style="114" customWidth="1"/>
    <col min="5" max="5" width="1" style="114" customWidth="1"/>
    <col min="6" max="6" width="11.5703125" style="193" customWidth="1"/>
    <col min="7" max="7" width="9.140625" style="114"/>
    <col min="8" max="8" width="9.42578125" style="114" bestFit="1" customWidth="1"/>
    <col min="9" max="9" width="12.85546875" style="114" bestFit="1" customWidth="1"/>
    <col min="10" max="16384" width="9.140625" style="114"/>
  </cols>
  <sheetData>
    <row r="1" spans="1:9" ht="31.5" customHeight="1" thickBot="1">
      <c r="A1" s="1361" t="s">
        <v>257</v>
      </c>
      <c r="B1" s="1362"/>
      <c r="C1" s="1362"/>
      <c r="D1" s="1362"/>
      <c r="E1" s="1362"/>
      <c r="F1" s="1363"/>
    </row>
    <row r="2" spans="1:9" ht="3" customHeight="1"/>
    <row r="3" spans="1:9" ht="3" customHeight="1"/>
    <row r="4" spans="1:9" ht="27.75" customHeight="1" thickBot="1">
      <c r="C4" s="817" t="s">
        <v>501</v>
      </c>
      <c r="D4" s="817" t="s">
        <v>502</v>
      </c>
    </row>
    <row r="5" spans="1:9" ht="13.5" thickBot="1">
      <c r="A5" s="667" t="s">
        <v>413</v>
      </c>
      <c r="B5" s="668"/>
      <c r="C5" s="818">
        <v>51094</v>
      </c>
      <c r="D5" s="818">
        <f>'1.sz. melléklet'!C6</f>
        <v>51094</v>
      </c>
      <c r="E5" s="525"/>
      <c r="F5" s="1272">
        <f>SUM(D5)</f>
        <v>51094</v>
      </c>
      <c r="G5" s="1208"/>
    </row>
    <row r="6" spans="1:9" ht="13.5" customHeight="1" thickBot="1">
      <c r="A6" s="273"/>
      <c r="B6" s="273"/>
      <c r="C6" s="273"/>
      <c r="D6" s="273"/>
      <c r="E6" s="274"/>
      <c r="F6" s="1223"/>
      <c r="G6" s="1208"/>
    </row>
    <row r="7" spans="1:9">
      <c r="A7" s="669" t="s">
        <v>220</v>
      </c>
      <c r="B7" s="670"/>
      <c r="C7" s="670"/>
      <c r="D7" s="824"/>
      <c r="E7" s="525"/>
      <c r="F7" s="1223"/>
      <c r="G7" s="1225"/>
      <c r="H7" s="194"/>
      <c r="I7" s="194"/>
    </row>
    <row r="8" spans="1:9">
      <c r="A8" s="525"/>
      <c r="B8" s="526" t="s">
        <v>411</v>
      </c>
      <c r="C8" s="819">
        <v>28000</v>
      </c>
      <c r="D8" s="1219">
        <v>28000</v>
      </c>
      <c r="E8" s="1224"/>
      <c r="F8" s="1222"/>
      <c r="G8" s="1225"/>
      <c r="H8" s="194"/>
      <c r="I8" s="194"/>
    </row>
    <row r="9" spans="1:9">
      <c r="A9" s="274"/>
      <c r="B9" s="272" t="s">
        <v>114</v>
      </c>
      <c r="C9" s="820">
        <v>370000</v>
      </c>
      <c r="D9" s="821">
        <v>370000</v>
      </c>
      <c r="E9" s="274"/>
      <c r="F9" s="1222"/>
      <c r="G9" s="1225"/>
      <c r="H9" s="194"/>
      <c r="I9" s="194"/>
    </row>
    <row r="10" spans="1:9">
      <c r="A10" s="274"/>
      <c r="B10" s="270" t="s">
        <v>151</v>
      </c>
      <c r="C10" s="821">
        <v>500</v>
      </c>
      <c r="D10" s="821">
        <v>500</v>
      </c>
      <c r="E10" s="274"/>
      <c r="F10" s="1222"/>
      <c r="G10" s="1225"/>
      <c r="H10" s="194"/>
      <c r="I10" s="194"/>
    </row>
    <row r="11" spans="1:9">
      <c r="A11" s="274"/>
      <c r="B11" s="527" t="s">
        <v>412</v>
      </c>
      <c r="C11" s="822">
        <v>1000</v>
      </c>
      <c r="D11" s="821">
        <v>1000</v>
      </c>
      <c r="E11" s="274"/>
      <c r="F11" s="1222"/>
      <c r="G11" s="1225"/>
      <c r="H11" s="194"/>
      <c r="I11" s="194"/>
    </row>
    <row r="12" spans="1:9" ht="13.5" thickBot="1">
      <c r="A12" s="275"/>
      <c r="B12" s="271" t="s">
        <v>115</v>
      </c>
      <c r="C12" s="823">
        <v>200</v>
      </c>
      <c r="D12" s="823">
        <v>200</v>
      </c>
      <c r="E12" s="274"/>
      <c r="F12" s="1272">
        <f>SUM(D8:D12)</f>
        <v>399700</v>
      </c>
      <c r="G12" s="1225"/>
      <c r="H12" s="194"/>
      <c r="I12" s="194"/>
    </row>
    <row r="13" spans="1:9" ht="6" customHeight="1" thickBot="1">
      <c r="A13" s="273"/>
      <c r="B13" s="273"/>
      <c r="C13" s="273"/>
      <c r="E13" s="1226"/>
      <c r="F13" s="1208"/>
      <c r="G13" s="1225"/>
      <c r="H13" s="194"/>
      <c r="I13" s="194"/>
    </row>
    <row r="14" spans="1:9">
      <c r="A14" s="276" t="s">
        <v>297</v>
      </c>
      <c r="B14" s="277"/>
      <c r="C14" s="277"/>
      <c r="D14" s="1220"/>
      <c r="E14" s="274"/>
      <c r="F14" s="1223"/>
      <c r="G14" s="1225"/>
      <c r="H14" s="194"/>
      <c r="I14" s="194"/>
    </row>
    <row r="15" spans="1:9">
      <c r="A15" s="274"/>
      <c r="B15" s="270" t="s">
        <v>296</v>
      </c>
      <c r="C15" s="270">
        <v>33474</v>
      </c>
      <c r="D15" s="820">
        <v>37852</v>
      </c>
      <c r="E15" s="274"/>
      <c r="F15" s="1223"/>
      <c r="G15" s="1225"/>
      <c r="H15" s="194"/>
      <c r="I15" s="194"/>
    </row>
    <row r="16" spans="1:9">
      <c r="A16" s="274"/>
      <c r="B16" s="423" t="s">
        <v>298</v>
      </c>
      <c r="C16" s="423">
        <v>81026</v>
      </c>
      <c r="D16" s="825">
        <v>81026</v>
      </c>
      <c r="E16" s="274"/>
      <c r="F16" s="1223"/>
      <c r="G16" s="1225"/>
      <c r="H16" s="194"/>
      <c r="I16" s="194"/>
    </row>
    <row r="17" spans="1:9">
      <c r="A17" s="274"/>
      <c r="B17" s="423" t="s">
        <v>299</v>
      </c>
      <c r="C17" s="423">
        <f>16128+7443</f>
        <v>23571</v>
      </c>
      <c r="D17" s="825">
        <v>29815</v>
      </c>
      <c r="E17" s="274"/>
      <c r="F17" s="1223"/>
      <c r="G17" s="1225"/>
      <c r="H17" s="194"/>
      <c r="I17" s="194"/>
    </row>
    <row r="18" spans="1:9">
      <c r="A18" s="274"/>
      <c r="B18" s="423" t="s">
        <v>300</v>
      </c>
      <c r="C18" s="423">
        <v>6056</v>
      </c>
      <c r="D18" s="825">
        <v>6056</v>
      </c>
      <c r="E18" s="274"/>
      <c r="F18" s="1223"/>
      <c r="G18" s="1225"/>
      <c r="H18" s="194"/>
      <c r="I18" s="194"/>
    </row>
    <row r="19" spans="1:9">
      <c r="A19" s="1175"/>
      <c r="B19" s="270" t="s">
        <v>301</v>
      </c>
      <c r="C19" s="270">
        <v>1889</v>
      </c>
      <c r="D19" s="821">
        <v>10117</v>
      </c>
      <c r="E19" s="274"/>
      <c r="F19" s="1223"/>
      <c r="G19" s="1225"/>
      <c r="H19" s="194"/>
      <c r="I19" s="194"/>
    </row>
    <row r="20" spans="1:9">
      <c r="A20" s="1174"/>
      <c r="B20" s="1177" t="s">
        <v>527</v>
      </c>
      <c r="C20" s="270">
        <v>0</v>
      </c>
      <c r="D20" s="821">
        <v>8768</v>
      </c>
      <c r="E20" s="274"/>
      <c r="F20" s="1223"/>
      <c r="G20" s="1225"/>
      <c r="H20" s="194"/>
      <c r="I20" s="194"/>
    </row>
    <row r="21" spans="1:9" ht="13.5" thickBot="1">
      <c r="A21" s="1174"/>
      <c r="B21" s="1176" t="s">
        <v>528</v>
      </c>
      <c r="C21" s="826">
        <v>0</v>
      </c>
      <c r="D21" s="1221">
        <v>22095</v>
      </c>
      <c r="E21" s="274"/>
      <c r="F21" s="1223">
        <f>SUM(D15:D21)</f>
        <v>195729</v>
      </c>
      <c r="G21" s="1225"/>
      <c r="H21" s="194"/>
      <c r="I21" s="194"/>
    </row>
    <row r="22" spans="1:9" ht="6.75" customHeight="1" thickBot="1">
      <c r="A22" s="273"/>
      <c r="B22" s="1178"/>
      <c r="C22" s="273"/>
      <c r="D22" s="273"/>
      <c r="E22" s="274"/>
      <c r="F22" s="1223"/>
      <c r="G22" s="1225"/>
      <c r="H22" s="194"/>
      <c r="I22" s="194"/>
    </row>
    <row r="23" spans="1:9">
      <c r="A23" s="276" t="s">
        <v>118</v>
      </c>
      <c r="B23" s="277"/>
      <c r="C23" s="277"/>
      <c r="D23" s="277"/>
      <c r="E23" s="274"/>
      <c r="F23" s="1223"/>
      <c r="G23" s="1225"/>
      <c r="H23" s="194"/>
      <c r="I23" s="194"/>
    </row>
    <row r="24" spans="1:9">
      <c r="A24" s="278"/>
      <c r="B24" s="270" t="s">
        <v>190</v>
      </c>
      <c r="C24" s="270">
        <f>8008+335</f>
        <v>8343</v>
      </c>
      <c r="D24" s="821">
        <f>8008+335</f>
        <v>8343</v>
      </c>
      <c r="E24" s="274"/>
      <c r="F24" s="1223"/>
      <c r="G24" s="1225"/>
      <c r="H24" s="194"/>
      <c r="I24" s="194"/>
    </row>
    <row r="25" spans="1:9">
      <c r="A25" s="278"/>
      <c r="B25" s="270" t="s">
        <v>119</v>
      </c>
      <c r="C25" s="270">
        <v>2400</v>
      </c>
      <c r="D25" s="821">
        <v>2400</v>
      </c>
      <c r="E25" s="274"/>
      <c r="F25" s="1223"/>
      <c r="G25" s="1225"/>
      <c r="H25" s="194"/>
      <c r="I25" s="194"/>
    </row>
    <row r="26" spans="1:9">
      <c r="A26" s="278"/>
      <c r="B26" s="270" t="s">
        <v>232</v>
      </c>
      <c r="C26" s="270">
        <v>2000</v>
      </c>
      <c r="D26" s="821">
        <v>2000</v>
      </c>
      <c r="E26" s="274"/>
      <c r="F26" s="1223"/>
      <c r="G26" s="1225"/>
      <c r="H26" s="194"/>
      <c r="I26" s="194"/>
    </row>
    <row r="27" spans="1:9" ht="38.25">
      <c r="A27" s="278"/>
      <c r="B27" s="422" t="s">
        <v>302</v>
      </c>
      <c r="C27" s="423">
        <f>3057+5000</f>
        <v>8057</v>
      </c>
      <c r="D27" s="825">
        <f>3057+5000</f>
        <v>8057</v>
      </c>
      <c r="E27" s="274"/>
      <c r="F27" s="1223"/>
      <c r="G27" s="1225"/>
      <c r="H27" s="194"/>
      <c r="I27" s="194"/>
    </row>
    <row r="28" spans="1:9" ht="26.25" customHeight="1" thickBot="1">
      <c r="A28" s="275"/>
      <c r="B28" s="279" t="s">
        <v>303</v>
      </c>
      <c r="C28" s="271">
        <v>10228</v>
      </c>
      <c r="D28" s="823">
        <v>10228</v>
      </c>
      <c r="E28" s="274"/>
      <c r="F28" s="1223"/>
      <c r="G28" s="1225"/>
      <c r="H28" s="194"/>
      <c r="I28" s="194"/>
    </row>
    <row r="29" spans="1:9" s="1260" customFormat="1" ht="26.25" customHeight="1" thickBot="1">
      <c r="A29" s="1174"/>
      <c r="B29" s="1275" t="s">
        <v>544</v>
      </c>
      <c r="C29" s="1273"/>
      <c r="D29" s="1274">
        <v>968</v>
      </c>
      <c r="E29" s="274"/>
      <c r="F29" s="1223">
        <f>SUM(D24:D30)</f>
        <v>33742</v>
      </c>
      <c r="G29" s="1225"/>
      <c r="H29" s="194"/>
      <c r="I29" s="194"/>
    </row>
    <row r="30" spans="1:9" s="1305" customFormat="1" ht="26.25" customHeight="1" thickBot="1">
      <c r="A30" s="1174"/>
      <c r="B30" s="1275" t="s">
        <v>545</v>
      </c>
      <c r="C30" s="1273"/>
      <c r="D30" s="1274">
        <v>1746</v>
      </c>
      <c r="E30" s="274"/>
      <c r="F30" s="1223"/>
      <c r="G30" s="1225"/>
      <c r="H30" s="194"/>
      <c r="I30" s="194"/>
    </row>
    <row r="31" spans="1:9" ht="13.5" thickBot="1">
      <c r="A31" s="273"/>
      <c r="B31" s="273"/>
      <c r="C31" s="273"/>
      <c r="D31" s="273"/>
      <c r="E31" s="274"/>
      <c r="F31" s="1223"/>
      <c r="G31" s="1225"/>
      <c r="H31" s="194"/>
      <c r="I31" s="194"/>
    </row>
    <row r="32" spans="1:9" ht="13.5" thickBot="1">
      <c r="A32" s="280" t="s">
        <v>112</v>
      </c>
      <c r="B32" s="281"/>
      <c r="C32" s="281"/>
      <c r="D32" s="281"/>
      <c r="E32" s="274"/>
      <c r="F32" s="1223"/>
      <c r="G32" s="1225"/>
      <c r="H32" s="194"/>
      <c r="I32" s="194"/>
    </row>
    <row r="33" spans="1:9" ht="13.5" thickBot="1">
      <c r="A33" s="273"/>
      <c r="B33" s="273"/>
      <c r="C33" s="273"/>
      <c r="D33" s="273"/>
      <c r="E33" s="274"/>
      <c r="F33" s="1223"/>
      <c r="G33" s="1225"/>
      <c r="H33" s="194"/>
      <c r="I33" s="194"/>
    </row>
    <row r="34" spans="1:9">
      <c r="A34" s="276" t="s">
        <v>113</v>
      </c>
      <c r="B34" s="277"/>
      <c r="C34" s="277"/>
      <c r="D34" s="277"/>
      <c r="E34" s="274"/>
      <c r="F34" s="1223"/>
      <c r="G34" s="1225"/>
      <c r="H34" s="194"/>
      <c r="I34" s="194"/>
    </row>
    <row r="35" spans="1:9" ht="38.25">
      <c r="A35" s="278"/>
      <c r="B35" s="282" t="s">
        <v>210</v>
      </c>
      <c r="C35" s="270">
        <v>21920</v>
      </c>
      <c r="D35" s="821">
        <v>21920</v>
      </c>
      <c r="E35" s="274"/>
      <c r="F35" s="1223"/>
      <c r="G35" s="1225"/>
      <c r="H35" s="194"/>
      <c r="I35" s="194"/>
    </row>
    <row r="36" spans="1:9">
      <c r="A36" s="278"/>
      <c r="B36" s="282" t="s">
        <v>304</v>
      </c>
      <c r="C36" s="270">
        <v>21662</v>
      </c>
      <c r="D36" s="821">
        <v>21662</v>
      </c>
      <c r="E36" s="274"/>
      <c r="F36" s="1223">
        <f>SUM(D35:D36)</f>
        <v>43582</v>
      </c>
      <c r="G36" s="1225"/>
      <c r="H36" s="194"/>
      <c r="I36" s="194"/>
    </row>
    <row r="37" spans="1:9">
      <c r="A37" s="278"/>
      <c r="B37" s="282"/>
      <c r="C37" s="270"/>
      <c r="D37" s="821"/>
      <c r="E37" s="274"/>
      <c r="F37" s="1223"/>
      <c r="G37" s="1225"/>
      <c r="H37" s="194"/>
      <c r="I37" s="194"/>
    </row>
    <row r="38" spans="1:9" ht="13.5" thickBot="1">
      <c r="A38" s="283"/>
      <c r="B38" s="279"/>
      <c r="C38" s="271"/>
      <c r="D38" s="816"/>
      <c r="E38" s="274"/>
      <c r="F38" s="1223"/>
      <c r="G38" s="1225"/>
      <c r="H38" s="194"/>
      <c r="I38" s="194"/>
    </row>
    <row r="39" spans="1:9" ht="13.5" thickBot="1">
      <c r="A39" s="273"/>
      <c r="B39" s="273"/>
      <c r="C39" s="273"/>
      <c r="D39" s="273"/>
      <c r="E39" s="274"/>
      <c r="F39" s="1223"/>
      <c r="G39" s="1225"/>
      <c r="H39" s="194"/>
      <c r="I39" s="194"/>
    </row>
    <row r="40" spans="1:9">
      <c r="A40" s="276" t="s">
        <v>116</v>
      </c>
      <c r="B40" s="277"/>
      <c r="C40" s="277"/>
      <c r="D40" s="277"/>
      <c r="E40" s="274"/>
      <c r="F40" s="1223"/>
      <c r="G40" s="1225"/>
      <c r="H40" s="194"/>
      <c r="I40" s="194"/>
    </row>
    <row r="41" spans="1:9">
      <c r="A41" s="278"/>
      <c r="B41" s="282" t="s">
        <v>436</v>
      </c>
      <c r="C41" s="270">
        <v>6000</v>
      </c>
      <c r="D41" s="821">
        <v>6000</v>
      </c>
      <c r="E41" s="274"/>
      <c r="F41" s="1223"/>
      <c r="G41" s="1225"/>
      <c r="H41" s="194"/>
      <c r="I41" s="194"/>
    </row>
    <row r="42" spans="1:9" ht="13.5" customHeight="1">
      <c r="A42" s="278"/>
      <c r="B42" s="422" t="s">
        <v>214</v>
      </c>
      <c r="C42" s="423">
        <v>10000</v>
      </c>
      <c r="D42" s="825">
        <v>10000</v>
      </c>
      <c r="E42" s="274"/>
      <c r="F42" s="1223"/>
      <c r="G42" s="1225"/>
      <c r="H42" s="194"/>
      <c r="I42" s="194"/>
    </row>
    <row r="43" spans="1:9" ht="13.5" customHeight="1">
      <c r="A43" s="278"/>
      <c r="B43" s="422" t="s">
        <v>251</v>
      </c>
      <c r="C43" s="423">
        <v>10000</v>
      </c>
      <c r="D43" s="825">
        <v>19114</v>
      </c>
      <c r="E43" s="274"/>
      <c r="F43" s="1223"/>
      <c r="G43" s="1225"/>
      <c r="H43" s="194"/>
      <c r="I43" s="194"/>
    </row>
    <row r="44" spans="1:9" ht="13.5" thickBot="1">
      <c r="A44" s="283"/>
      <c r="B44" s="279" t="s">
        <v>120</v>
      </c>
      <c r="C44" s="271">
        <v>30000</v>
      </c>
      <c r="D44" s="823">
        <v>30000</v>
      </c>
      <c r="E44" s="274"/>
      <c r="F44" s="1223"/>
      <c r="G44" s="1225"/>
      <c r="H44" s="194"/>
      <c r="I44" s="194"/>
    </row>
    <row r="45" spans="1:9" ht="13.5" thickBot="1">
      <c r="A45" s="280" t="s">
        <v>134</v>
      </c>
      <c r="B45" s="284"/>
      <c r="C45" s="281">
        <v>90000</v>
      </c>
      <c r="D45" s="281">
        <v>90000</v>
      </c>
      <c r="E45" s="274"/>
      <c r="F45" s="1223">
        <f>SUM(D41:D44)</f>
        <v>65114</v>
      </c>
      <c r="G45" s="1225"/>
      <c r="H45" s="194"/>
      <c r="I45" s="194"/>
    </row>
    <row r="46" spans="1:9" ht="13.5" thickBot="1">
      <c r="A46" s="280" t="s">
        <v>155</v>
      </c>
      <c r="B46" s="284"/>
      <c r="C46" s="281"/>
      <c r="D46" s="281"/>
      <c r="E46" s="274"/>
      <c r="F46" s="1223"/>
      <c r="G46" s="1225"/>
      <c r="H46" s="194"/>
      <c r="I46" s="194"/>
    </row>
    <row r="47" spans="1:9" ht="13.5" thickBot="1">
      <c r="A47" s="273"/>
      <c r="B47" s="273"/>
      <c r="C47" s="273"/>
      <c r="D47" s="273"/>
      <c r="E47" s="274"/>
      <c r="F47" s="1223"/>
      <c r="G47" s="1225"/>
      <c r="H47" s="194"/>
      <c r="I47" s="194"/>
    </row>
    <row r="48" spans="1:9" ht="16.5" thickBot="1">
      <c r="A48" s="285" t="s">
        <v>117</v>
      </c>
      <c r="B48" s="286"/>
      <c r="C48" s="286">
        <f>SUM(C5:C46)</f>
        <v>817420</v>
      </c>
      <c r="D48" s="286">
        <f>SUM(D5:D46)</f>
        <v>878961</v>
      </c>
      <c r="E48" s="1227"/>
      <c r="F48" s="1228"/>
      <c r="G48" s="1225"/>
      <c r="H48" s="194"/>
      <c r="I48" s="194"/>
    </row>
    <row r="49" spans="3:9">
      <c r="C49" s="194"/>
      <c r="D49" s="194"/>
      <c r="E49" s="194"/>
      <c r="F49" s="195"/>
      <c r="G49" s="194"/>
      <c r="H49" s="194"/>
      <c r="I49" s="194"/>
    </row>
    <row r="50" spans="3:9">
      <c r="C50" s="194"/>
      <c r="D50" s="194"/>
      <c r="E50" s="194"/>
      <c r="F50" s="195"/>
      <c r="G50" s="194"/>
      <c r="H50" s="194"/>
      <c r="I50" s="194"/>
    </row>
    <row r="51" spans="3:9">
      <c r="C51" s="194"/>
      <c r="D51" s="194"/>
      <c r="E51" s="194"/>
      <c r="F51" s="195"/>
      <c r="G51" s="194"/>
      <c r="H51" s="194"/>
      <c r="I51" s="194"/>
    </row>
    <row r="52" spans="3:9">
      <c r="C52" s="194"/>
      <c r="D52" s="194"/>
      <c r="E52" s="194"/>
      <c r="F52" s="195"/>
      <c r="G52" s="194"/>
      <c r="H52" s="194"/>
      <c r="I52" s="194"/>
    </row>
    <row r="53" spans="3:9">
      <c r="C53" s="194"/>
      <c r="D53" s="194"/>
      <c r="E53" s="194"/>
      <c r="F53" s="195"/>
      <c r="G53" s="194"/>
      <c r="H53" s="194"/>
      <c r="I53" s="194"/>
    </row>
  </sheetData>
  <mergeCells count="1">
    <mergeCell ref="A1:F1"/>
  </mergeCells>
  <phoneticPr fontId="3" type="noConversion"/>
  <pageMargins left="0.75" right="0.75" top="1" bottom="1" header="0.5" footer="0.5"/>
  <pageSetup paperSize="9" orientation="portrait" r:id="rId1"/>
  <headerFooter alignWithMargins="0">
    <oddHeader>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Munka31"/>
  <dimension ref="A1:N125"/>
  <sheetViews>
    <sheetView topLeftCell="A13" workbookViewId="0">
      <selection activeCell="F20" sqref="F20"/>
    </sheetView>
  </sheetViews>
  <sheetFormatPr defaultRowHeight="12.75"/>
  <cols>
    <col min="1" max="1" width="8.140625" style="491" customWidth="1"/>
    <col min="2" max="2" width="25.7109375" customWidth="1"/>
    <col min="3" max="3" width="11" customWidth="1"/>
    <col min="4" max="4" width="11.5703125" customWidth="1"/>
    <col min="5" max="5" width="11.42578125" customWidth="1"/>
    <col min="6" max="6" width="10.7109375" customWidth="1"/>
    <col min="7" max="7" width="10" customWidth="1"/>
    <col min="8" max="8" width="9.7109375" customWidth="1"/>
    <col min="9" max="9" width="11.140625" customWidth="1"/>
    <col min="10" max="10" width="10.42578125" customWidth="1"/>
    <col min="11" max="11" width="9.28515625" customWidth="1"/>
    <col min="12" max="12" width="12.7109375" customWidth="1"/>
    <col min="13" max="13" width="5.42578125" customWidth="1"/>
    <col min="14" max="14" width="10.85546875" customWidth="1"/>
  </cols>
  <sheetData>
    <row r="1" spans="1:14" ht="16.5" thickBot="1">
      <c r="A1" s="1364" t="s">
        <v>258</v>
      </c>
      <c r="B1" s="1365"/>
      <c r="C1" s="1365"/>
      <c r="D1" s="1365"/>
      <c r="E1" s="1365"/>
      <c r="F1" s="1365"/>
      <c r="G1" s="1365"/>
      <c r="H1" s="1365"/>
      <c r="I1" s="1365"/>
      <c r="J1" s="1365"/>
      <c r="K1" s="1365"/>
      <c r="L1" s="1366"/>
    </row>
    <row r="2" spans="1:14" ht="3" customHeight="1">
      <c r="A2" s="485"/>
      <c r="B2" s="39"/>
      <c r="C2" s="4"/>
      <c r="D2" s="4"/>
      <c r="E2" s="4"/>
      <c r="F2" s="4"/>
      <c r="G2" s="4"/>
      <c r="H2" s="4"/>
      <c r="I2" s="4"/>
      <c r="J2" s="4"/>
      <c r="K2" s="4"/>
      <c r="L2" s="73"/>
    </row>
    <row r="3" spans="1:14" ht="3" customHeight="1">
      <c r="A3" s="486"/>
      <c r="B3" s="4"/>
      <c r="C3" s="4"/>
      <c r="D3" s="4"/>
      <c r="E3" s="4"/>
      <c r="F3" s="4"/>
      <c r="G3" s="4"/>
      <c r="H3" s="4"/>
      <c r="I3" s="4"/>
      <c r="J3" s="4"/>
      <c r="K3" s="4"/>
      <c r="L3" s="73"/>
    </row>
    <row r="4" spans="1:14" ht="3" customHeight="1">
      <c r="A4" s="488"/>
      <c r="B4" s="70"/>
      <c r="C4" s="4"/>
      <c r="D4" s="4"/>
      <c r="E4" s="4"/>
      <c r="F4" s="4"/>
      <c r="G4" s="4"/>
      <c r="H4" s="4"/>
      <c r="I4" s="4"/>
      <c r="J4" s="4"/>
      <c r="K4" s="4"/>
      <c r="L4" s="73"/>
    </row>
    <row r="5" spans="1:14" ht="57.75" customHeight="1">
      <c r="A5" s="513" t="s">
        <v>305</v>
      </c>
      <c r="B5" s="480" t="s">
        <v>306</v>
      </c>
      <c r="C5" s="197" t="s">
        <v>307</v>
      </c>
      <c r="D5" s="197" t="s">
        <v>308</v>
      </c>
      <c r="E5" s="197" t="s">
        <v>148</v>
      </c>
      <c r="F5" s="197" t="s">
        <v>310</v>
      </c>
      <c r="G5" s="197" t="s">
        <v>311</v>
      </c>
      <c r="H5" s="197" t="s">
        <v>149</v>
      </c>
      <c r="I5" s="197" t="s">
        <v>309</v>
      </c>
      <c r="J5" s="197" t="s">
        <v>153</v>
      </c>
      <c r="K5" s="197" t="s">
        <v>150</v>
      </c>
      <c r="L5" s="199" t="s">
        <v>56</v>
      </c>
    </row>
    <row r="6" spans="1:14" ht="15" customHeight="1">
      <c r="A6" s="514" t="s">
        <v>321</v>
      </c>
      <c r="B6" s="196" t="s">
        <v>128</v>
      </c>
      <c r="C6" s="291"/>
      <c r="D6" s="291"/>
      <c r="E6" s="291"/>
      <c r="F6" s="291"/>
      <c r="G6" s="290"/>
      <c r="H6" s="290"/>
      <c r="I6" s="290"/>
      <c r="J6" s="290"/>
      <c r="K6" s="290"/>
      <c r="L6" s="289"/>
      <c r="M6" s="4"/>
      <c r="N6" s="4"/>
    </row>
    <row r="7" spans="1:14" ht="11.25" customHeight="1">
      <c r="A7" s="514"/>
      <c r="B7" s="196" t="s">
        <v>494</v>
      </c>
      <c r="C7" s="291"/>
      <c r="D7" s="291">
        <v>399700</v>
      </c>
      <c r="E7" s="291"/>
      <c r="F7" s="291"/>
      <c r="G7" s="290"/>
      <c r="H7" s="290"/>
      <c r="I7" s="290"/>
      <c r="J7" s="290"/>
      <c r="K7" s="290"/>
      <c r="L7" s="289">
        <f>SUM(C7:K7)</f>
        <v>399700</v>
      </c>
      <c r="M7" s="4"/>
      <c r="N7" s="4"/>
    </row>
    <row r="8" spans="1:14" ht="15" customHeight="1">
      <c r="A8" s="514"/>
      <c r="B8" s="196" t="s">
        <v>495</v>
      </c>
      <c r="C8" s="291"/>
      <c r="D8" s="291">
        <v>399700</v>
      </c>
      <c r="E8" s="291"/>
      <c r="F8" s="291"/>
      <c r="G8" s="290"/>
      <c r="H8" s="290"/>
      <c r="I8" s="290"/>
      <c r="J8" s="290"/>
      <c r="K8" s="290"/>
      <c r="L8" s="289">
        <f>SUM(C8:K8)</f>
        <v>399700</v>
      </c>
      <c r="M8" s="4"/>
      <c r="N8" s="4"/>
    </row>
    <row r="9" spans="1:14" ht="15" customHeight="1" thickBot="1">
      <c r="A9" s="835"/>
      <c r="B9" s="836"/>
      <c r="C9" s="837"/>
      <c r="D9" s="837"/>
      <c r="E9" s="837"/>
      <c r="F9" s="837"/>
      <c r="G9" s="837"/>
      <c r="H9" s="837"/>
      <c r="I9" s="837"/>
      <c r="J9" s="837"/>
      <c r="K9" s="837"/>
      <c r="L9" s="289"/>
      <c r="M9" s="4"/>
      <c r="N9" s="4"/>
    </row>
    <row r="10" spans="1:14" ht="15" customHeight="1">
      <c r="A10" s="910" t="s">
        <v>320</v>
      </c>
      <c r="B10" s="523" t="s">
        <v>3</v>
      </c>
      <c r="C10" s="1206"/>
      <c r="D10" s="1206"/>
      <c r="E10" s="1206"/>
      <c r="F10" s="1206"/>
      <c r="G10" s="1206"/>
      <c r="H10" s="1206"/>
      <c r="I10" s="1206"/>
      <c r="J10" s="1206"/>
      <c r="K10" s="1206"/>
      <c r="L10" s="1207"/>
      <c r="M10" s="4"/>
      <c r="N10" s="4"/>
    </row>
    <row r="11" spans="1:14" ht="15" customHeight="1">
      <c r="A11" s="910"/>
      <c r="B11" s="523" t="s">
        <v>494</v>
      </c>
      <c r="C11" s="291"/>
      <c r="D11" s="291"/>
      <c r="E11" s="291"/>
      <c r="F11" s="291"/>
      <c r="G11" s="291"/>
      <c r="H11" s="291"/>
      <c r="I11" s="291"/>
      <c r="J11" s="291"/>
      <c r="K11" s="291"/>
      <c r="L11" s="289"/>
      <c r="M11" s="4"/>
      <c r="N11" s="4"/>
    </row>
    <row r="12" spans="1:14" ht="15" customHeight="1">
      <c r="A12" s="910"/>
      <c r="B12" s="523" t="s">
        <v>495</v>
      </c>
      <c r="C12" s="291"/>
      <c r="D12" s="291"/>
      <c r="E12" s="291"/>
      <c r="F12" s="291"/>
      <c r="G12" s="291"/>
      <c r="H12" s="291">
        <v>21662</v>
      </c>
      <c r="I12" s="291"/>
      <c r="J12" s="291"/>
      <c r="K12" s="291"/>
      <c r="L12" s="289">
        <f>SUM(C12:K12)</f>
        <v>21662</v>
      </c>
      <c r="M12" s="4"/>
      <c r="N12" s="4"/>
    </row>
    <row r="13" spans="1:14" ht="15" customHeight="1" thickBot="1">
      <c r="A13" s="835"/>
      <c r="B13" s="836"/>
      <c r="C13" s="837"/>
      <c r="D13" s="837"/>
      <c r="E13" s="837"/>
      <c r="F13" s="837"/>
      <c r="G13" s="837"/>
      <c r="H13" s="837"/>
      <c r="I13" s="837"/>
      <c r="J13" s="837"/>
      <c r="K13" s="837"/>
      <c r="L13" s="838"/>
      <c r="M13" s="4"/>
      <c r="N13" s="4"/>
    </row>
    <row r="14" spans="1:14" ht="21" customHeight="1">
      <c r="A14" s="833" t="s">
        <v>333</v>
      </c>
      <c r="B14" s="834" t="s">
        <v>388</v>
      </c>
      <c r="C14" s="290"/>
      <c r="D14" s="290"/>
      <c r="E14" s="290"/>
      <c r="F14" s="290"/>
      <c r="G14" s="290"/>
      <c r="H14" s="290"/>
      <c r="I14" s="290"/>
      <c r="J14" s="290"/>
      <c r="K14" s="290"/>
      <c r="L14" s="289"/>
      <c r="M14" s="4"/>
      <c r="N14" s="4"/>
    </row>
    <row r="15" spans="1:14" ht="15" customHeight="1">
      <c r="A15" s="514"/>
      <c r="B15" s="196" t="s">
        <v>494</v>
      </c>
      <c r="C15" s="291">
        <v>13100</v>
      </c>
      <c r="D15" s="291"/>
      <c r="E15" s="291"/>
      <c r="F15" s="291"/>
      <c r="G15" s="290">
        <v>18285</v>
      </c>
      <c r="H15" s="290"/>
      <c r="I15" s="290">
        <v>56000</v>
      </c>
      <c r="J15" s="290"/>
      <c r="K15" s="290"/>
      <c r="L15" s="289">
        <f>SUM(C15:K15)</f>
        <v>87385</v>
      </c>
      <c r="M15" s="4"/>
      <c r="N15" s="4"/>
    </row>
    <row r="16" spans="1:14" ht="15.75" customHeight="1">
      <c r="A16" s="514"/>
      <c r="B16" s="196" t="s">
        <v>495</v>
      </c>
      <c r="C16" s="291">
        <v>13100</v>
      </c>
      <c r="D16" s="291"/>
      <c r="E16" s="291"/>
      <c r="F16" s="291"/>
      <c r="G16" s="290">
        <v>18285</v>
      </c>
      <c r="H16" s="290"/>
      <c r="I16" s="290">
        <f>56000+9114</f>
        <v>65114</v>
      </c>
      <c r="J16" s="290"/>
      <c r="K16" s="290"/>
      <c r="L16" s="289">
        <f>SUM(C16:K16)</f>
        <v>96499</v>
      </c>
      <c r="M16" s="4"/>
      <c r="N16" s="4"/>
    </row>
    <row r="17" spans="1:14" ht="11.25" customHeight="1" thickBot="1">
      <c r="A17" s="835"/>
      <c r="B17" s="836"/>
      <c r="C17" s="837"/>
      <c r="D17" s="837"/>
      <c r="E17" s="837"/>
      <c r="F17" s="837"/>
      <c r="G17" s="837"/>
      <c r="H17" s="837"/>
      <c r="I17" s="837"/>
      <c r="J17" s="837"/>
      <c r="K17" s="837"/>
      <c r="L17" s="838"/>
      <c r="M17" s="4"/>
      <c r="N17" s="4"/>
    </row>
    <row r="18" spans="1:14" ht="24.75" customHeight="1">
      <c r="A18" s="833" t="s">
        <v>409</v>
      </c>
      <c r="B18" s="834" t="s">
        <v>410</v>
      </c>
      <c r="C18" s="290"/>
      <c r="D18" s="290"/>
      <c r="E18" s="290"/>
      <c r="F18" s="290"/>
      <c r="G18" s="290"/>
      <c r="H18" s="290"/>
      <c r="I18" s="290"/>
      <c r="J18" s="290"/>
      <c r="K18" s="290"/>
      <c r="L18" s="289"/>
      <c r="M18" s="4"/>
      <c r="N18" s="4"/>
    </row>
    <row r="19" spans="1:14" ht="14.25" customHeight="1">
      <c r="A19" s="514"/>
      <c r="B19" s="196" t="s">
        <v>494</v>
      </c>
      <c r="C19" s="291"/>
      <c r="D19" s="291"/>
      <c r="E19" s="291">
        <v>146016</v>
      </c>
      <c r="F19" s="291"/>
      <c r="G19" s="290"/>
      <c r="H19" s="290"/>
      <c r="I19" s="290"/>
      <c r="J19" s="290"/>
      <c r="K19" s="290"/>
      <c r="L19" s="289">
        <f>SUM(C19:K19)</f>
        <v>146016</v>
      </c>
      <c r="M19" s="4"/>
      <c r="N19" s="4"/>
    </row>
    <row r="20" spans="1:14" ht="12.75" customHeight="1">
      <c r="A20" s="514"/>
      <c r="B20" s="196" t="s">
        <v>495</v>
      </c>
      <c r="C20" s="291"/>
      <c r="D20" s="291"/>
      <c r="E20" s="291">
        <f>180414+797+913+583+6239+1028+5284+471</f>
        <v>195729</v>
      </c>
      <c r="F20" s="291">
        <f>968+1746</f>
        <v>2714</v>
      </c>
      <c r="G20" s="290"/>
      <c r="H20" s="290"/>
      <c r="I20" s="290"/>
      <c r="J20" s="290"/>
      <c r="K20" s="290"/>
      <c r="L20" s="289">
        <f>SUM(C20:K20)</f>
        <v>198443</v>
      </c>
      <c r="M20" s="4"/>
      <c r="N20" s="4"/>
    </row>
    <row r="21" spans="1:14" ht="11.25" customHeight="1" thickBot="1">
      <c r="A21" s="835"/>
      <c r="B21" s="836"/>
      <c r="C21" s="837"/>
      <c r="D21" s="837"/>
      <c r="E21" s="837"/>
      <c r="F21" s="837"/>
      <c r="G21" s="837"/>
      <c r="H21" s="837"/>
      <c r="I21" s="837"/>
      <c r="J21" s="837"/>
      <c r="K21" s="837"/>
      <c r="L21" s="838"/>
      <c r="M21" s="4"/>
      <c r="N21" s="4"/>
    </row>
    <row r="22" spans="1:14" ht="13.5" customHeight="1">
      <c r="A22" s="839" t="s">
        <v>389</v>
      </c>
      <c r="B22" s="840" t="s">
        <v>390</v>
      </c>
      <c r="C22" s="290"/>
      <c r="D22" s="290"/>
      <c r="E22" s="290"/>
      <c r="F22" s="290"/>
      <c r="G22" s="290"/>
      <c r="H22" s="290"/>
      <c r="I22" s="290"/>
      <c r="J22" s="290"/>
      <c r="K22" s="290"/>
      <c r="L22" s="289"/>
      <c r="M22" s="4"/>
      <c r="N22" s="4"/>
    </row>
    <row r="23" spans="1:14" ht="13.5" customHeight="1">
      <c r="A23" s="524"/>
      <c r="B23" s="196" t="s">
        <v>494</v>
      </c>
      <c r="C23" s="291"/>
      <c r="D23" s="291"/>
      <c r="E23" s="291"/>
      <c r="F23" s="291"/>
      <c r="G23" s="290"/>
      <c r="H23" s="290"/>
      <c r="I23" s="290"/>
      <c r="J23" s="290"/>
      <c r="K23" s="290"/>
      <c r="L23" s="289">
        <f>SUM(C23:K23)</f>
        <v>0</v>
      </c>
      <c r="M23" s="4"/>
      <c r="N23" s="4"/>
    </row>
    <row r="24" spans="1:14" ht="13.5" customHeight="1">
      <c r="A24" s="524"/>
      <c r="B24" s="196" t="s">
        <v>495</v>
      </c>
      <c r="C24" s="291"/>
      <c r="D24" s="291"/>
      <c r="E24" s="291"/>
      <c r="F24" s="291"/>
      <c r="G24" s="290"/>
      <c r="H24" s="290"/>
      <c r="I24" s="290"/>
      <c r="J24" s="290"/>
      <c r="K24" s="290"/>
      <c r="L24" s="289">
        <f>SUM(C24:K24)</f>
        <v>0</v>
      </c>
      <c r="M24" s="4"/>
      <c r="N24" s="4"/>
    </row>
    <row r="25" spans="1:14" ht="13.5" customHeight="1" thickBot="1">
      <c r="A25" s="841"/>
      <c r="B25" s="836"/>
      <c r="C25" s="837"/>
      <c r="D25" s="837"/>
      <c r="E25" s="837"/>
      <c r="F25" s="837"/>
      <c r="G25" s="837"/>
      <c r="H25" s="837"/>
      <c r="I25" s="837"/>
      <c r="J25" s="837"/>
      <c r="K25" s="837"/>
      <c r="L25" s="838"/>
      <c r="M25" s="4"/>
      <c r="N25" s="4"/>
    </row>
    <row r="26" spans="1:14" ht="15" customHeight="1">
      <c r="A26" s="833" t="s">
        <v>345</v>
      </c>
      <c r="B26" s="834" t="s">
        <v>346</v>
      </c>
      <c r="C26" s="290"/>
      <c r="D26" s="290"/>
      <c r="E26" s="290"/>
      <c r="F26" s="290"/>
      <c r="G26" s="290"/>
      <c r="H26" s="290"/>
      <c r="I26" s="290"/>
      <c r="J26" s="290"/>
      <c r="K26" s="290"/>
      <c r="L26" s="289"/>
      <c r="M26" s="4"/>
      <c r="N26" s="4"/>
    </row>
    <row r="27" spans="1:14" ht="15" customHeight="1">
      <c r="A27" s="514"/>
      <c r="B27" s="196" t="s">
        <v>494</v>
      </c>
      <c r="C27" s="291">
        <v>5400</v>
      </c>
      <c r="D27" s="291"/>
      <c r="E27" s="291"/>
      <c r="F27" s="291">
        <v>4400</v>
      </c>
      <c r="G27" s="290"/>
      <c r="H27" s="290"/>
      <c r="I27" s="290"/>
      <c r="J27" s="290"/>
      <c r="K27" s="290"/>
      <c r="L27" s="289">
        <f>SUM(C27:K27)</f>
        <v>9800</v>
      </c>
      <c r="M27" s="4"/>
      <c r="N27" s="4"/>
    </row>
    <row r="28" spans="1:14" ht="15" customHeight="1">
      <c r="A28" s="514"/>
      <c r="B28" s="196" t="s">
        <v>495</v>
      </c>
      <c r="C28" s="291">
        <v>5400</v>
      </c>
      <c r="D28" s="291"/>
      <c r="E28" s="291"/>
      <c r="F28" s="291">
        <v>4400</v>
      </c>
      <c r="G28" s="290"/>
      <c r="H28" s="290"/>
      <c r="I28" s="290"/>
      <c r="J28" s="290"/>
      <c r="K28" s="290"/>
      <c r="L28" s="289">
        <f>SUM(C28:K28)</f>
        <v>9800</v>
      </c>
      <c r="M28" s="4"/>
      <c r="N28" s="4"/>
    </row>
    <row r="29" spans="1:14" ht="15" customHeight="1" thickBot="1">
      <c r="A29" s="835"/>
      <c r="B29" s="836"/>
      <c r="C29" s="837"/>
      <c r="D29" s="837"/>
      <c r="E29" s="837"/>
      <c r="F29" s="837"/>
      <c r="G29" s="837"/>
      <c r="H29" s="837"/>
      <c r="I29" s="837"/>
      <c r="J29" s="837"/>
      <c r="K29" s="837"/>
      <c r="L29" s="838"/>
      <c r="M29" s="4"/>
      <c r="N29" s="4"/>
    </row>
    <row r="30" spans="1:14" ht="15" customHeight="1">
      <c r="A30" s="833" t="s">
        <v>423</v>
      </c>
      <c r="B30" s="834" t="s">
        <v>424</v>
      </c>
      <c r="C30" s="290"/>
      <c r="D30" s="290"/>
      <c r="E30" s="290"/>
      <c r="F30" s="290"/>
      <c r="G30" s="290"/>
      <c r="H30" s="290"/>
      <c r="I30" s="290"/>
      <c r="J30" s="290"/>
      <c r="K30" s="290"/>
      <c r="L30" s="289"/>
      <c r="M30" s="4"/>
      <c r="N30" s="4"/>
    </row>
    <row r="31" spans="1:14" ht="15" customHeight="1">
      <c r="A31" s="514"/>
      <c r="B31" s="196" t="s">
        <v>494</v>
      </c>
      <c r="C31" s="290">
        <v>1000</v>
      </c>
      <c r="D31" s="290"/>
      <c r="E31" s="290"/>
      <c r="F31" s="290"/>
      <c r="G31" s="290"/>
      <c r="H31" s="290"/>
      <c r="I31" s="290"/>
      <c r="J31" s="290"/>
      <c r="K31" s="290"/>
      <c r="L31" s="289">
        <f>SUM(C31:K31)</f>
        <v>1000</v>
      </c>
      <c r="M31" s="4"/>
      <c r="N31" s="4"/>
    </row>
    <row r="32" spans="1:14" ht="15" customHeight="1">
      <c r="A32" s="514"/>
      <c r="B32" s="196" t="s">
        <v>495</v>
      </c>
      <c r="C32" s="290">
        <v>1000</v>
      </c>
      <c r="D32" s="290"/>
      <c r="E32" s="290"/>
      <c r="F32" s="290"/>
      <c r="G32" s="290"/>
      <c r="H32" s="290"/>
      <c r="I32" s="290"/>
      <c r="J32" s="290"/>
      <c r="K32" s="290"/>
      <c r="L32" s="289">
        <f>SUM(C32:K32)</f>
        <v>1000</v>
      </c>
      <c r="M32" s="4"/>
      <c r="N32" s="4"/>
    </row>
    <row r="33" spans="1:14" ht="15" customHeight="1" thickBot="1">
      <c r="A33" s="835"/>
      <c r="B33" s="836"/>
      <c r="C33" s="837"/>
      <c r="D33" s="837"/>
      <c r="E33" s="837"/>
      <c r="F33" s="837"/>
      <c r="G33" s="837"/>
      <c r="H33" s="837"/>
      <c r="I33" s="837"/>
      <c r="J33" s="837"/>
      <c r="K33" s="837"/>
      <c r="L33" s="838"/>
      <c r="M33" s="4"/>
      <c r="N33" s="4"/>
    </row>
    <row r="34" spans="1:14" ht="12.75" customHeight="1">
      <c r="A34" s="833" t="s">
        <v>349</v>
      </c>
      <c r="B34" s="834" t="s">
        <v>189</v>
      </c>
      <c r="C34" s="287"/>
      <c r="D34" s="288"/>
      <c r="E34" s="288"/>
      <c r="F34" s="288"/>
      <c r="G34" s="288"/>
      <c r="H34" s="288"/>
      <c r="I34" s="288"/>
      <c r="J34" s="288"/>
      <c r="K34" s="288"/>
      <c r="L34" s="289"/>
    </row>
    <row r="35" spans="1:14" ht="12.75" customHeight="1">
      <c r="A35" s="514"/>
      <c r="B35" s="196" t="s">
        <v>494</v>
      </c>
      <c r="C35" s="287">
        <v>16811</v>
      </c>
      <c r="D35" s="288"/>
      <c r="E35" s="288"/>
      <c r="F35" s="288"/>
      <c r="G35" s="288"/>
      <c r="H35" s="288"/>
      <c r="I35" s="288"/>
      <c r="J35" s="288"/>
      <c r="K35" s="288"/>
      <c r="L35" s="289">
        <f>SUM(C35:K35)</f>
        <v>16811</v>
      </c>
    </row>
    <row r="36" spans="1:14" ht="12.75" customHeight="1">
      <c r="A36" s="514"/>
      <c r="B36" s="196" t="s">
        <v>495</v>
      </c>
      <c r="C36" s="287">
        <v>16811</v>
      </c>
      <c r="D36" s="288"/>
      <c r="E36" s="288"/>
      <c r="F36" s="288"/>
      <c r="G36" s="288"/>
      <c r="H36" s="288"/>
      <c r="I36" s="288"/>
      <c r="J36" s="288"/>
      <c r="K36" s="288"/>
      <c r="L36" s="289">
        <f>SUM(C36:K36)</f>
        <v>16811</v>
      </c>
    </row>
    <row r="37" spans="1:14" ht="12.75" customHeight="1" thickBot="1">
      <c r="A37" s="835"/>
      <c r="B37" s="836"/>
      <c r="C37" s="842"/>
      <c r="D37" s="843"/>
      <c r="E37" s="843"/>
      <c r="F37" s="843"/>
      <c r="G37" s="843"/>
      <c r="H37" s="843"/>
      <c r="I37" s="843"/>
      <c r="J37" s="843"/>
      <c r="K37" s="843"/>
      <c r="L37" s="838"/>
    </row>
    <row r="38" spans="1:14" ht="12.75" customHeight="1">
      <c r="A38" s="833" t="s">
        <v>350</v>
      </c>
      <c r="B38" s="834" t="s">
        <v>387</v>
      </c>
      <c r="C38" s="287"/>
      <c r="D38" s="288"/>
      <c r="E38" s="288"/>
      <c r="F38" s="288"/>
      <c r="G38" s="288"/>
      <c r="H38" s="288"/>
      <c r="I38" s="288"/>
      <c r="J38" s="288"/>
      <c r="K38" s="288"/>
      <c r="L38" s="289"/>
    </row>
    <row r="39" spans="1:14" ht="12.75" customHeight="1">
      <c r="A39" s="514"/>
      <c r="B39" s="196" t="s">
        <v>494</v>
      </c>
      <c r="C39" s="287"/>
      <c r="D39" s="288"/>
      <c r="E39" s="288"/>
      <c r="F39" s="288"/>
      <c r="G39" s="288"/>
      <c r="H39" s="288"/>
      <c r="I39" s="288"/>
      <c r="J39" s="288"/>
      <c r="K39" s="288"/>
      <c r="L39" s="289">
        <f>SUM(C39:K39)</f>
        <v>0</v>
      </c>
    </row>
    <row r="40" spans="1:14" ht="12.75" customHeight="1">
      <c r="A40" s="514"/>
      <c r="B40" s="196" t="s">
        <v>495</v>
      </c>
      <c r="C40" s="287"/>
      <c r="D40" s="288"/>
      <c r="E40" s="288"/>
      <c r="F40" s="288"/>
      <c r="G40" s="288"/>
      <c r="H40" s="287">
        <v>21920</v>
      </c>
      <c r="I40" s="288"/>
      <c r="J40" s="288"/>
      <c r="K40" s="288"/>
      <c r="L40" s="289">
        <f>SUM(C40:K40)</f>
        <v>21920</v>
      </c>
    </row>
    <row r="41" spans="1:14" ht="12.75" customHeight="1" thickBot="1">
      <c r="A41" s="835"/>
      <c r="B41" s="836"/>
      <c r="C41" s="842"/>
      <c r="D41" s="843"/>
      <c r="E41" s="843"/>
      <c r="F41" s="843"/>
      <c r="G41" s="843"/>
      <c r="H41" s="843"/>
      <c r="I41" s="843"/>
      <c r="J41" s="843"/>
      <c r="K41" s="843"/>
      <c r="L41" s="838"/>
    </row>
    <row r="42" spans="1:14" ht="15" customHeight="1">
      <c r="A42" s="833" t="s">
        <v>341</v>
      </c>
      <c r="B42" s="834" t="s">
        <v>407</v>
      </c>
      <c r="C42" s="290"/>
      <c r="D42" s="290"/>
      <c r="E42" s="290"/>
      <c r="F42" s="290"/>
      <c r="G42" s="290"/>
      <c r="H42" s="290"/>
      <c r="I42" s="290"/>
      <c r="J42" s="290"/>
      <c r="K42" s="290"/>
      <c r="L42" s="289"/>
      <c r="M42" s="4"/>
      <c r="N42" s="4"/>
    </row>
    <row r="43" spans="1:14" ht="15" customHeight="1">
      <c r="A43" s="514"/>
      <c r="B43" s="196" t="s">
        <v>494</v>
      </c>
      <c r="C43" s="291"/>
      <c r="D43" s="291"/>
      <c r="E43" s="291"/>
      <c r="F43" s="291"/>
      <c r="G43" s="290"/>
      <c r="H43" s="290">
        <v>43582</v>
      </c>
      <c r="I43" s="290"/>
      <c r="J43" s="290"/>
      <c r="K43" s="290"/>
      <c r="L43" s="289">
        <f>SUM(C43:K43)</f>
        <v>43582</v>
      </c>
      <c r="M43" s="4"/>
      <c r="N43" s="4"/>
    </row>
    <row r="44" spans="1:14" ht="15" customHeight="1">
      <c r="A44" s="514"/>
      <c r="B44" s="196" t="s">
        <v>495</v>
      </c>
      <c r="C44" s="291"/>
      <c r="D44" s="291"/>
      <c r="E44" s="291"/>
      <c r="F44" s="291"/>
      <c r="G44" s="291"/>
      <c r="H44" s="291">
        <v>0</v>
      </c>
      <c r="I44" s="291"/>
      <c r="J44" s="291"/>
      <c r="K44" s="291"/>
      <c r="L44" s="289">
        <f>SUM(C44:K44)</f>
        <v>0</v>
      </c>
      <c r="M44" s="4"/>
      <c r="N44" s="4"/>
    </row>
    <row r="45" spans="1:14" ht="15" customHeight="1" thickBot="1">
      <c r="A45" s="835"/>
      <c r="B45" s="836"/>
      <c r="C45" s="837"/>
      <c r="D45" s="837"/>
      <c r="E45" s="837"/>
      <c r="F45" s="837"/>
      <c r="G45" s="845"/>
      <c r="H45" s="845"/>
      <c r="I45" s="845"/>
      <c r="J45" s="845"/>
      <c r="K45" s="845"/>
      <c r="L45" s="838"/>
      <c r="M45" s="4"/>
      <c r="N45" s="4"/>
    </row>
    <row r="46" spans="1:14" ht="15.75" customHeight="1">
      <c r="A46" s="833" t="s">
        <v>352</v>
      </c>
      <c r="B46" s="834" t="s">
        <v>353</v>
      </c>
      <c r="C46" s="290"/>
      <c r="D46" s="290"/>
      <c r="E46" s="290"/>
      <c r="F46" s="290"/>
      <c r="G46" s="290"/>
      <c r="H46" s="290"/>
      <c r="I46" s="290"/>
      <c r="J46" s="290"/>
      <c r="K46" s="290"/>
      <c r="L46" s="289"/>
      <c r="M46" s="4"/>
      <c r="N46" s="4"/>
    </row>
    <row r="47" spans="1:14" ht="15.75" customHeight="1">
      <c r="A47" s="514"/>
      <c r="B47" s="196" t="s">
        <v>494</v>
      </c>
      <c r="C47" s="291">
        <v>1270</v>
      </c>
      <c r="D47" s="291"/>
      <c r="E47" s="291"/>
      <c r="F47" s="291"/>
      <c r="G47" s="290"/>
      <c r="H47" s="290"/>
      <c r="I47" s="290"/>
      <c r="J47" s="290"/>
      <c r="K47" s="290"/>
      <c r="L47" s="289">
        <f>SUM(C47:K47)</f>
        <v>1270</v>
      </c>
      <c r="M47" s="4"/>
      <c r="N47" s="4"/>
    </row>
    <row r="48" spans="1:14" ht="15.75" customHeight="1">
      <c r="A48" s="514"/>
      <c r="B48" s="196" t="s">
        <v>495</v>
      </c>
      <c r="C48" s="291">
        <v>1270</v>
      </c>
      <c r="D48" s="291"/>
      <c r="E48" s="291"/>
      <c r="F48" s="291"/>
      <c r="G48" s="290"/>
      <c r="H48" s="290"/>
      <c r="I48" s="290"/>
      <c r="J48" s="290"/>
      <c r="K48" s="290"/>
      <c r="L48" s="289">
        <f>SUM(C48:K48)</f>
        <v>1270</v>
      </c>
      <c r="M48" s="4"/>
      <c r="N48" s="4"/>
    </row>
    <row r="49" spans="1:14" ht="15.75" customHeight="1" thickBot="1">
      <c r="A49" s="835"/>
      <c r="B49" s="836"/>
      <c r="C49" s="837"/>
      <c r="D49" s="837"/>
      <c r="E49" s="837"/>
      <c r="F49" s="837"/>
      <c r="G49" s="837"/>
      <c r="H49" s="837"/>
      <c r="I49" s="837"/>
      <c r="J49" s="837"/>
      <c r="K49" s="837"/>
      <c r="L49" s="838"/>
      <c r="M49" s="4"/>
      <c r="N49" s="4"/>
    </row>
    <row r="50" spans="1:14" ht="15.75" customHeight="1">
      <c r="A50" s="833" t="s">
        <v>408</v>
      </c>
      <c r="B50" s="834" t="s">
        <v>125</v>
      </c>
      <c r="C50" s="290"/>
      <c r="D50" s="290"/>
      <c r="E50" s="290"/>
      <c r="F50" s="290"/>
      <c r="G50" s="290"/>
      <c r="H50" s="290"/>
      <c r="I50" s="290"/>
      <c r="J50" s="290"/>
      <c r="K50" s="290"/>
      <c r="L50" s="289"/>
      <c r="M50" s="4"/>
      <c r="N50" s="4"/>
    </row>
    <row r="51" spans="1:14" ht="15.75" customHeight="1">
      <c r="A51" s="514"/>
      <c r="B51" s="196" t="s">
        <v>494</v>
      </c>
      <c r="C51" s="291">
        <v>1016</v>
      </c>
      <c r="D51" s="291"/>
      <c r="E51" s="291"/>
      <c r="F51" s="291"/>
      <c r="G51" s="290"/>
      <c r="H51" s="290"/>
      <c r="I51" s="290"/>
      <c r="J51" s="290"/>
      <c r="K51" s="290"/>
      <c r="L51" s="289">
        <f>SUM(C51:K51)</f>
        <v>1016</v>
      </c>
      <c r="M51" s="4"/>
      <c r="N51" s="4"/>
    </row>
    <row r="52" spans="1:14" ht="15.75" customHeight="1">
      <c r="A52" s="514"/>
      <c r="B52" s="196" t="s">
        <v>495</v>
      </c>
      <c r="C52" s="291">
        <v>1016</v>
      </c>
      <c r="D52" s="291"/>
      <c r="E52" s="291"/>
      <c r="F52" s="291"/>
      <c r="G52" s="290"/>
      <c r="H52" s="290"/>
      <c r="I52" s="290"/>
      <c r="J52" s="290"/>
      <c r="K52" s="290"/>
      <c r="L52" s="289">
        <f>SUM(C52:K52)</f>
        <v>1016</v>
      </c>
      <c r="M52" s="4"/>
      <c r="N52" s="4"/>
    </row>
    <row r="53" spans="1:14" ht="15.75" customHeight="1" thickBot="1">
      <c r="A53" s="835"/>
      <c r="B53" s="836"/>
      <c r="C53" s="837"/>
      <c r="D53" s="837"/>
      <c r="E53" s="837"/>
      <c r="F53" s="837"/>
      <c r="G53" s="837"/>
      <c r="H53" s="837"/>
      <c r="I53" s="837"/>
      <c r="J53" s="837"/>
      <c r="K53" s="837"/>
      <c r="L53" s="838"/>
      <c r="M53" s="4"/>
      <c r="N53" s="4"/>
    </row>
    <row r="54" spans="1:14" ht="15.75" customHeight="1">
      <c r="A54" s="833" t="s">
        <v>358</v>
      </c>
      <c r="B54" s="834" t="s">
        <v>191</v>
      </c>
      <c r="C54" s="290"/>
      <c r="D54" s="290"/>
      <c r="E54" s="290"/>
      <c r="F54" s="290"/>
      <c r="G54" s="290"/>
      <c r="H54" s="290"/>
      <c r="I54" s="290"/>
      <c r="J54" s="290"/>
      <c r="K54" s="290"/>
      <c r="L54" s="289"/>
      <c r="M54" s="4"/>
      <c r="N54" s="4"/>
    </row>
    <row r="55" spans="1:14" ht="15.75" customHeight="1">
      <c r="A55" s="514"/>
      <c r="B55" s="196" t="s">
        <v>494</v>
      </c>
      <c r="C55" s="291"/>
      <c r="D55" s="291"/>
      <c r="E55" s="291"/>
      <c r="F55" s="291">
        <v>8008</v>
      </c>
      <c r="G55" s="290"/>
      <c r="H55" s="290"/>
      <c r="I55" s="290"/>
      <c r="J55" s="290"/>
      <c r="K55" s="290"/>
      <c r="L55" s="289">
        <f>SUM(C55:K55)</f>
        <v>8008</v>
      </c>
      <c r="M55" s="4"/>
      <c r="N55" s="4"/>
    </row>
    <row r="56" spans="1:14" ht="15.75" customHeight="1">
      <c r="A56" s="514"/>
      <c r="B56" s="196" t="s">
        <v>495</v>
      </c>
      <c r="C56" s="291"/>
      <c r="D56" s="291"/>
      <c r="E56" s="291"/>
      <c r="F56" s="291">
        <v>8008</v>
      </c>
      <c r="G56" s="290"/>
      <c r="H56" s="290"/>
      <c r="I56" s="290"/>
      <c r="J56" s="290"/>
      <c r="K56" s="290"/>
      <c r="L56" s="289">
        <f>SUM(C56:K56)</f>
        <v>8008</v>
      </c>
      <c r="M56" s="4"/>
      <c r="N56" s="4"/>
    </row>
    <row r="57" spans="1:14" ht="15.75" customHeight="1" thickBot="1">
      <c r="A57" s="835"/>
      <c r="B57" s="836"/>
      <c r="C57" s="837"/>
      <c r="D57" s="837"/>
      <c r="E57" s="837"/>
      <c r="F57" s="837"/>
      <c r="G57" s="837"/>
      <c r="H57" s="837"/>
      <c r="I57" s="837"/>
      <c r="J57" s="837"/>
      <c r="K57" s="837"/>
      <c r="L57" s="838"/>
      <c r="M57" s="4"/>
      <c r="N57" s="4"/>
    </row>
    <row r="58" spans="1:14" ht="15.75" customHeight="1">
      <c r="A58" s="833" t="s">
        <v>359</v>
      </c>
      <c r="B58" s="834" t="s">
        <v>425</v>
      </c>
      <c r="C58" s="290"/>
      <c r="D58" s="290"/>
      <c r="E58" s="290"/>
      <c r="F58" s="290"/>
      <c r="G58" s="290"/>
      <c r="H58" s="290"/>
      <c r="I58" s="290"/>
      <c r="J58" s="290"/>
      <c r="K58" s="290"/>
      <c r="L58" s="289"/>
      <c r="M58" s="4"/>
      <c r="N58" s="4"/>
    </row>
    <row r="59" spans="1:14" ht="15.75" customHeight="1">
      <c r="A59" s="514"/>
      <c r="B59" s="196" t="s">
        <v>494</v>
      </c>
      <c r="C59" s="291"/>
      <c r="D59" s="291"/>
      <c r="E59" s="291"/>
      <c r="F59" s="291">
        <v>335</v>
      </c>
      <c r="G59" s="290"/>
      <c r="H59" s="290"/>
      <c r="I59" s="290"/>
      <c r="J59" s="290"/>
      <c r="K59" s="290"/>
      <c r="L59" s="289">
        <f>SUM(C59:K59)</f>
        <v>335</v>
      </c>
      <c r="M59" s="4"/>
      <c r="N59" s="4"/>
    </row>
    <row r="60" spans="1:14" ht="15.75" customHeight="1">
      <c r="A60" s="514"/>
      <c r="B60" s="196" t="s">
        <v>495</v>
      </c>
      <c r="C60" s="291"/>
      <c r="D60" s="291"/>
      <c r="E60" s="291"/>
      <c r="F60" s="291">
        <v>335</v>
      </c>
      <c r="G60" s="290"/>
      <c r="H60" s="290"/>
      <c r="I60" s="290"/>
      <c r="J60" s="290"/>
      <c r="K60" s="290"/>
      <c r="L60" s="289">
        <f>SUM(C60:K60)</f>
        <v>335</v>
      </c>
      <c r="M60" s="4"/>
      <c r="N60" s="4"/>
    </row>
    <row r="61" spans="1:14" ht="15.75" customHeight="1" thickBot="1">
      <c r="A61" s="835"/>
      <c r="B61" s="836"/>
      <c r="C61" s="837"/>
      <c r="D61" s="837"/>
      <c r="E61" s="837"/>
      <c r="F61" s="837"/>
      <c r="G61" s="837"/>
      <c r="H61" s="837"/>
      <c r="I61" s="837"/>
      <c r="J61" s="837"/>
      <c r="K61" s="837"/>
      <c r="L61" s="838"/>
      <c r="M61" s="4"/>
      <c r="N61" s="4"/>
    </row>
    <row r="62" spans="1:14" ht="15" customHeight="1">
      <c r="A62" s="833" t="s">
        <v>379</v>
      </c>
      <c r="B62" s="834" t="s">
        <v>124</v>
      </c>
      <c r="C62" s="290"/>
      <c r="D62" s="290"/>
      <c r="E62" s="290"/>
      <c r="F62" s="290"/>
      <c r="G62" s="290"/>
      <c r="H62" s="290"/>
      <c r="I62" s="290"/>
      <c r="J62" s="290"/>
      <c r="K62" s="290"/>
      <c r="L62" s="847"/>
      <c r="M62" s="4"/>
      <c r="N62" s="4"/>
    </row>
    <row r="63" spans="1:14" ht="15" customHeight="1">
      <c r="A63" s="514"/>
      <c r="B63" s="196" t="s">
        <v>494</v>
      </c>
      <c r="C63" s="291"/>
      <c r="D63" s="291"/>
      <c r="E63" s="291"/>
      <c r="F63" s="291"/>
      <c r="G63" s="290"/>
      <c r="H63" s="290"/>
      <c r="I63" s="290"/>
      <c r="J63" s="290">
        <v>90000</v>
      </c>
      <c r="K63" s="290"/>
      <c r="L63" s="844">
        <f>SUM(C63:K63)</f>
        <v>90000</v>
      </c>
      <c r="M63" s="4"/>
      <c r="N63" s="4"/>
    </row>
    <row r="64" spans="1:14" ht="15" customHeight="1">
      <c r="A64" s="514"/>
      <c r="B64" s="196" t="s">
        <v>495</v>
      </c>
      <c r="C64" s="291"/>
      <c r="D64" s="291"/>
      <c r="E64" s="291"/>
      <c r="F64" s="291"/>
      <c r="G64" s="290"/>
      <c r="H64" s="290"/>
      <c r="I64" s="290"/>
      <c r="J64" s="290">
        <v>90000</v>
      </c>
      <c r="K64" s="290"/>
      <c r="L64" s="844">
        <f>SUM(C64:K64)</f>
        <v>90000</v>
      </c>
      <c r="M64" s="4"/>
      <c r="N64" s="4"/>
    </row>
    <row r="65" spans="1:14" ht="15" customHeight="1" thickBot="1">
      <c r="A65" s="835"/>
      <c r="B65" s="836"/>
      <c r="C65" s="837"/>
      <c r="D65" s="837"/>
      <c r="E65" s="837"/>
      <c r="F65" s="837"/>
      <c r="G65" s="837"/>
      <c r="H65" s="837"/>
      <c r="I65" s="837"/>
      <c r="J65" s="837"/>
      <c r="K65" s="837"/>
      <c r="L65" s="838"/>
      <c r="M65" s="4"/>
      <c r="N65" s="4"/>
    </row>
    <row r="66" spans="1:14" ht="15" customHeight="1">
      <c r="A66" s="833" t="s">
        <v>364</v>
      </c>
      <c r="B66" s="834" t="s">
        <v>231</v>
      </c>
      <c r="C66" s="290"/>
      <c r="D66" s="290"/>
      <c r="E66" s="290"/>
      <c r="F66" s="290"/>
      <c r="G66" s="290"/>
      <c r="H66" s="290"/>
      <c r="I66" s="290"/>
      <c r="J66" s="290"/>
      <c r="K66" s="290"/>
      <c r="L66" s="289"/>
      <c r="M66" s="4"/>
      <c r="N66" s="4"/>
    </row>
    <row r="67" spans="1:14" ht="15" customHeight="1">
      <c r="A67" s="514"/>
      <c r="B67" s="196" t="s">
        <v>494</v>
      </c>
      <c r="C67" s="291">
        <v>11735</v>
      </c>
      <c r="D67" s="291"/>
      <c r="E67" s="291"/>
      <c r="F67" s="291"/>
      <c r="G67" s="290"/>
      <c r="H67" s="290"/>
      <c r="I67" s="290"/>
      <c r="J67" s="290"/>
      <c r="K67" s="290"/>
      <c r="L67" s="289">
        <f>SUM(C67:K67)</f>
        <v>11735</v>
      </c>
      <c r="M67" s="4"/>
      <c r="N67" s="4"/>
    </row>
    <row r="68" spans="1:14" ht="15" customHeight="1">
      <c r="A68" s="514"/>
      <c r="B68" s="196" t="s">
        <v>495</v>
      </c>
      <c r="C68" s="291">
        <v>11735</v>
      </c>
      <c r="D68" s="291"/>
      <c r="E68" s="291"/>
      <c r="F68" s="291"/>
      <c r="G68" s="290"/>
      <c r="H68" s="290"/>
      <c r="I68" s="290"/>
      <c r="J68" s="290"/>
      <c r="K68" s="290"/>
      <c r="L68" s="289">
        <f>SUM(C68:K68)</f>
        <v>11735</v>
      </c>
      <c r="M68" s="4"/>
      <c r="N68" s="4"/>
    </row>
    <row r="69" spans="1:14" ht="15" customHeight="1" thickBot="1">
      <c r="A69" s="835"/>
      <c r="B69" s="836"/>
      <c r="C69" s="837"/>
      <c r="D69" s="837"/>
      <c r="E69" s="837"/>
      <c r="F69" s="837"/>
      <c r="G69" s="837"/>
      <c r="H69" s="837"/>
      <c r="I69" s="837"/>
      <c r="J69" s="837"/>
      <c r="K69" s="837"/>
      <c r="L69" s="838"/>
      <c r="M69" s="4"/>
      <c r="N69" s="4"/>
    </row>
    <row r="70" spans="1:14" ht="15" customHeight="1">
      <c r="A70" s="833" t="s">
        <v>365</v>
      </c>
      <c r="B70" s="834" t="s">
        <v>129</v>
      </c>
      <c r="C70" s="290"/>
      <c r="D70" s="290"/>
      <c r="E70" s="290"/>
      <c r="F70" s="290"/>
      <c r="G70" s="290"/>
      <c r="H70" s="290"/>
      <c r="I70" s="290"/>
      <c r="J70" s="290"/>
      <c r="K70" s="290"/>
      <c r="L70" s="289"/>
      <c r="M70" s="4"/>
      <c r="N70" s="4"/>
    </row>
    <row r="71" spans="1:14" ht="15" customHeight="1">
      <c r="A71" s="827"/>
      <c r="B71" s="196" t="s">
        <v>494</v>
      </c>
      <c r="C71" s="292">
        <v>762</v>
      </c>
      <c r="D71" s="292"/>
      <c r="E71" s="292"/>
      <c r="F71" s="292"/>
      <c r="G71" s="293"/>
      <c r="H71" s="293"/>
      <c r="I71" s="293"/>
      <c r="J71" s="293"/>
      <c r="K71" s="293"/>
      <c r="L71" s="289">
        <f>SUM(C71:K71)</f>
        <v>762</v>
      </c>
      <c r="M71" s="4"/>
      <c r="N71" s="4"/>
    </row>
    <row r="72" spans="1:14" ht="15" customHeight="1">
      <c r="A72" s="827"/>
      <c r="B72" s="196" t="s">
        <v>495</v>
      </c>
      <c r="C72" s="291">
        <v>762</v>
      </c>
      <c r="D72" s="291"/>
      <c r="E72" s="291"/>
      <c r="F72" s="291"/>
      <c r="G72" s="291"/>
      <c r="H72" s="291"/>
      <c r="I72" s="291"/>
      <c r="J72" s="291"/>
      <c r="K72" s="291"/>
      <c r="L72" s="289">
        <f>SUM(C72:K72)</f>
        <v>762</v>
      </c>
      <c r="M72" s="4"/>
      <c r="N72" s="4"/>
    </row>
    <row r="73" spans="1:14" ht="15" customHeight="1" thickBot="1">
      <c r="A73" s="515"/>
      <c r="B73" s="196"/>
      <c r="C73" s="292"/>
      <c r="D73" s="292"/>
      <c r="E73" s="292"/>
      <c r="F73" s="292"/>
      <c r="G73" s="293"/>
      <c r="H73" s="293"/>
      <c r="I73" s="293"/>
      <c r="J73" s="293"/>
      <c r="K73" s="293"/>
      <c r="L73" s="838"/>
      <c r="M73" s="4"/>
      <c r="N73" s="4"/>
    </row>
    <row r="74" spans="1:14" s="185" customFormat="1" ht="21">
      <c r="A74" s="828"/>
      <c r="B74" s="829" t="s">
        <v>108</v>
      </c>
      <c r="C74" s="830"/>
      <c r="D74" s="830"/>
      <c r="E74" s="830"/>
      <c r="F74" s="830"/>
      <c r="G74" s="830"/>
      <c r="H74" s="830"/>
      <c r="I74" s="830"/>
      <c r="J74" s="830"/>
      <c r="K74" s="830"/>
      <c r="L74" s="289"/>
      <c r="M74" s="184"/>
      <c r="N74" s="186"/>
    </row>
    <row r="75" spans="1:14">
      <c r="A75" s="831"/>
      <c r="B75" s="883" t="s">
        <v>494</v>
      </c>
      <c r="C75" s="1179">
        <f>C7+C15+C19+C23+C27+C31+C35+C39+C43+C47+C51+C55+C59+C63+C67+C71</f>
        <v>51094</v>
      </c>
      <c r="D75" s="1179">
        <f t="shared" ref="D75:L75" si="0">D7+D15+D19+D23+D27+D31+D35+D39+D43+D47+D51+D55+D59+D63+D67+D71</f>
        <v>399700</v>
      </c>
      <c r="E75" s="1179">
        <f t="shared" si="0"/>
        <v>146016</v>
      </c>
      <c r="F75" s="1179">
        <f t="shared" si="0"/>
        <v>12743</v>
      </c>
      <c r="G75" s="1179">
        <f t="shared" si="0"/>
        <v>18285</v>
      </c>
      <c r="H75" s="1179">
        <f t="shared" si="0"/>
        <v>43582</v>
      </c>
      <c r="I75" s="1179">
        <f t="shared" si="0"/>
        <v>56000</v>
      </c>
      <c r="J75" s="1179">
        <f t="shared" si="0"/>
        <v>90000</v>
      </c>
      <c r="K75" s="1179">
        <f t="shared" si="0"/>
        <v>0</v>
      </c>
      <c r="L75" s="1179">
        <f t="shared" si="0"/>
        <v>817420</v>
      </c>
      <c r="M75" s="4"/>
      <c r="N75" s="4"/>
    </row>
    <row r="76" spans="1:14">
      <c r="A76" s="832"/>
      <c r="B76" s="883" t="s">
        <v>495</v>
      </c>
      <c r="C76" s="1179">
        <f>C8+C16+C20+C24+C28+C32+C36+C40+C44+C48+C52+C56+C60+C64+C68+C72</f>
        <v>51094</v>
      </c>
      <c r="D76" s="1179">
        <f>D8+D16+D20+D24+D28+D32+D36+D40+D44+D48+D52+D56+D60+D64+D68+D72</f>
        <v>399700</v>
      </c>
      <c r="E76" s="1179">
        <f>E8+E16+E20+E24+E28+E32+E36+E40+E44+E48+E52+E56+E60+E64+E68+E72</f>
        <v>195729</v>
      </c>
      <c r="F76" s="1179">
        <f>F8+F16+F20+F24+F28+F32+F36+F40+F44+F48+F52+F56+F60+F64+F68+F72</f>
        <v>15457</v>
      </c>
      <c r="G76" s="1179">
        <f>G8+G16+G20+G24+G28+G32+G36+G40+G44+G48+G52+G56+G60+G64+G68+G72</f>
        <v>18285</v>
      </c>
      <c r="H76" s="1179">
        <f>H8+H16+H20+H24+H28+H32+H36+H40+H44+H48+H52+H56+H60+H64+H68+H72+H12</f>
        <v>43582</v>
      </c>
      <c r="I76" s="1179">
        <f>I8+I16+I20+I24+I28+I32+I36+I40+I44+I48+I52+I56+I60+I64+I68+I72</f>
        <v>65114</v>
      </c>
      <c r="J76" s="1179">
        <f>J8+J16+J20+J24+J28+J32+J36+J40+J44+J48+J52+J56+J60+J64+J68+J72</f>
        <v>90000</v>
      </c>
      <c r="K76" s="1179">
        <f>K8+K16+K20+K24+K28+K32+K36+K40+K44+K48+K52+K56+K60+K64+K68+K72</f>
        <v>0</v>
      </c>
      <c r="L76" s="1179">
        <f>L8+L16+L20+L24+L28+L32+L36+L40+L44+L48+L52+L56+L60+L64+L68+L72+L12</f>
        <v>878961</v>
      </c>
      <c r="M76" s="4"/>
      <c r="N76" s="4"/>
    </row>
    <row r="77" spans="1:14" ht="13.5" thickBot="1">
      <c r="A77" s="846"/>
      <c r="B77" s="836"/>
      <c r="C77" s="848"/>
      <c r="D77" s="848"/>
      <c r="E77" s="848"/>
      <c r="F77" s="848"/>
      <c r="G77" s="848"/>
      <c r="H77" s="848"/>
      <c r="I77" s="848"/>
      <c r="J77" s="848"/>
      <c r="K77" s="848"/>
      <c r="L77" s="848"/>
      <c r="M77" s="4"/>
      <c r="N77" s="4"/>
    </row>
    <row r="78" spans="1:14">
      <c r="A78" s="489"/>
      <c r="B78" s="71"/>
      <c r="C78" s="61"/>
      <c r="D78" s="61"/>
      <c r="E78" s="61"/>
      <c r="F78" s="61"/>
      <c r="G78" s="61"/>
      <c r="H78" s="61"/>
      <c r="I78" s="61"/>
      <c r="J78" s="61"/>
      <c r="K78" s="61"/>
      <c r="L78" s="4"/>
      <c r="M78" s="4"/>
      <c r="N78" s="4"/>
    </row>
    <row r="79" spans="1:14">
      <c r="A79" s="516"/>
      <c r="B79" s="68"/>
      <c r="C79" s="69"/>
      <c r="D79" s="69"/>
      <c r="E79" s="69"/>
      <c r="F79" s="69"/>
      <c r="G79" s="69"/>
      <c r="H79" s="69"/>
      <c r="I79" s="69"/>
      <c r="J79" s="69"/>
      <c r="K79" s="69"/>
      <c r="L79" s="4"/>
      <c r="M79" s="4"/>
      <c r="N79" s="4"/>
    </row>
    <row r="80" spans="1:14">
      <c r="A80" s="517"/>
      <c r="B80" s="61"/>
      <c r="C80" s="61"/>
      <c r="D80" s="61"/>
      <c r="E80" s="61"/>
      <c r="F80" s="61"/>
      <c r="G80" s="61"/>
      <c r="H80" s="61"/>
      <c r="I80" s="61"/>
      <c r="J80" s="61"/>
      <c r="K80" s="61"/>
      <c r="L80" s="4"/>
      <c r="M80" s="4"/>
      <c r="N80" s="4"/>
    </row>
    <row r="81" spans="1:14">
      <c r="A81" s="489"/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4"/>
      <c r="M81" s="4"/>
      <c r="N81" s="4"/>
    </row>
    <row r="82" spans="1:14">
      <c r="A82" s="490"/>
      <c r="B82" s="68"/>
      <c r="C82" s="68"/>
      <c r="D82" s="68"/>
      <c r="E82" s="68"/>
      <c r="F82" s="68"/>
      <c r="G82" s="68"/>
      <c r="H82" s="68"/>
      <c r="I82" s="68"/>
      <c r="J82" s="68"/>
      <c r="K82" s="68"/>
      <c r="L82" s="4"/>
      <c r="M82" s="4"/>
      <c r="N82" s="4"/>
    </row>
    <row r="83" spans="1:14">
      <c r="A83" s="518"/>
      <c r="B83" s="61"/>
      <c r="C83" s="61"/>
      <c r="D83" s="61"/>
      <c r="E83" s="61"/>
      <c r="F83" s="61"/>
      <c r="G83" s="61"/>
      <c r="H83" s="61"/>
      <c r="I83" s="61"/>
      <c r="J83" s="61"/>
      <c r="K83" s="61"/>
      <c r="L83" s="4"/>
      <c r="M83" s="4"/>
      <c r="N83" s="4"/>
    </row>
    <row r="84" spans="1:14">
      <c r="A84" s="518"/>
      <c r="B84" s="61"/>
      <c r="C84" s="61"/>
      <c r="D84" s="61"/>
      <c r="E84" s="61"/>
      <c r="F84" s="61"/>
      <c r="G84" s="61"/>
      <c r="H84" s="61"/>
      <c r="I84" s="61"/>
      <c r="J84" s="61"/>
      <c r="K84" s="61"/>
      <c r="L84" s="4"/>
      <c r="M84" s="4"/>
      <c r="N84" s="4"/>
    </row>
    <row r="85" spans="1:14">
      <c r="A85" s="489"/>
      <c r="B85" s="61"/>
      <c r="C85" s="61"/>
      <c r="D85" s="61"/>
      <c r="E85" s="61"/>
      <c r="F85" s="61"/>
      <c r="G85" s="61"/>
      <c r="H85" s="61"/>
      <c r="I85" s="61"/>
      <c r="J85" s="61"/>
      <c r="K85" s="61"/>
      <c r="L85" s="4"/>
      <c r="M85" s="4"/>
      <c r="N85" s="4"/>
    </row>
    <row r="86" spans="1:14">
      <c r="A86" s="490"/>
      <c r="B86" s="68"/>
      <c r="C86" s="69"/>
      <c r="D86" s="69"/>
      <c r="E86" s="69"/>
      <c r="F86" s="69"/>
      <c r="G86" s="69"/>
      <c r="H86" s="69"/>
      <c r="I86" s="69"/>
      <c r="J86" s="69"/>
      <c r="K86" s="69"/>
      <c r="L86" s="4"/>
      <c r="M86" s="4"/>
      <c r="N86" s="4"/>
    </row>
    <row r="87" spans="1:14">
      <c r="A87" s="489"/>
      <c r="B87" s="61"/>
      <c r="C87" s="61"/>
      <c r="D87" s="61"/>
      <c r="E87" s="61"/>
      <c r="F87" s="61"/>
      <c r="G87" s="61"/>
      <c r="H87" s="61"/>
      <c r="I87" s="61"/>
      <c r="J87" s="61"/>
      <c r="K87" s="61"/>
      <c r="L87" s="4"/>
      <c r="M87" s="4"/>
      <c r="N87" s="4"/>
    </row>
    <row r="88" spans="1:14">
      <c r="A88" s="489"/>
      <c r="B88" s="61"/>
      <c r="C88" s="61"/>
      <c r="D88" s="61"/>
      <c r="E88" s="61"/>
      <c r="F88" s="61"/>
      <c r="G88" s="61"/>
      <c r="H88" s="61"/>
      <c r="I88" s="61"/>
      <c r="J88" s="61"/>
      <c r="K88" s="61"/>
      <c r="L88" s="4"/>
      <c r="M88" s="4"/>
      <c r="N88" s="4"/>
    </row>
    <row r="89" spans="1:14">
      <c r="A89" s="489"/>
      <c r="B89" s="61"/>
      <c r="C89" s="61"/>
      <c r="D89" s="61"/>
      <c r="E89" s="61"/>
      <c r="F89" s="61"/>
      <c r="G89" s="61"/>
      <c r="H89" s="61"/>
      <c r="I89" s="61"/>
      <c r="J89" s="61"/>
      <c r="K89" s="61"/>
      <c r="L89" s="4"/>
      <c r="M89" s="4"/>
      <c r="N89" s="4"/>
    </row>
    <row r="90" spans="1:14">
      <c r="A90" s="490"/>
      <c r="B90" s="68"/>
      <c r="C90" s="68"/>
      <c r="D90" s="68"/>
      <c r="E90" s="68"/>
      <c r="F90" s="68"/>
      <c r="G90" s="68"/>
      <c r="H90" s="68"/>
      <c r="I90" s="68"/>
      <c r="J90" s="68"/>
      <c r="K90" s="68"/>
      <c r="L90" s="4"/>
      <c r="M90" s="4"/>
      <c r="N90" s="4"/>
    </row>
    <row r="91" spans="1:14">
      <c r="A91" s="489"/>
      <c r="B91" s="61"/>
      <c r="C91" s="61"/>
      <c r="D91" s="61"/>
      <c r="E91" s="61"/>
      <c r="F91" s="61"/>
      <c r="G91" s="61"/>
      <c r="H91" s="61"/>
      <c r="I91" s="61"/>
      <c r="J91" s="61"/>
      <c r="K91" s="61"/>
      <c r="L91" s="4"/>
      <c r="M91" s="4"/>
      <c r="N91" s="4"/>
    </row>
    <row r="92" spans="1:14">
      <c r="A92" s="489"/>
      <c r="B92" s="61"/>
      <c r="C92" s="61"/>
      <c r="D92" s="61"/>
      <c r="E92" s="61"/>
      <c r="F92" s="61"/>
      <c r="G92" s="61"/>
      <c r="H92" s="61"/>
      <c r="I92" s="61"/>
      <c r="J92" s="61"/>
      <c r="K92" s="61"/>
      <c r="L92" s="4"/>
      <c r="M92" s="4"/>
      <c r="N92" s="4"/>
    </row>
    <row r="93" spans="1:14">
      <c r="A93" s="490"/>
      <c r="B93" s="69"/>
      <c r="C93" s="69"/>
      <c r="D93" s="69"/>
      <c r="E93" s="69"/>
      <c r="F93" s="69"/>
      <c r="G93" s="69"/>
      <c r="H93" s="69"/>
      <c r="I93" s="69"/>
      <c r="J93" s="69"/>
      <c r="K93" s="69"/>
      <c r="L93" s="4"/>
      <c r="M93" s="4"/>
      <c r="N93" s="4"/>
    </row>
    <row r="94" spans="1:14">
      <c r="A94" s="489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</row>
    <row r="95" spans="1:14">
      <c r="A95" s="489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</row>
    <row r="96" spans="1:14">
      <c r="A96" s="489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</row>
    <row r="97" spans="1:14">
      <c r="A97" s="489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</row>
    <row r="98" spans="1:14">
      <c r="A98" s="489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</row>
    <row r="99" spans="1:14">
      <c r="A99" s="489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</row>
    <row r="100" spans="1:14">
      <c r="A100" s="489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</row>
    <row r="101" spans="1:14">
      <c r="A101" s="489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</row>
    <row r="102" spans="1:14">
      <c r="A102" s="489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</row>
    <row r="103" spans="1:14">
      <c r="A103" s="489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</row>
    <row r="104" spans="1:14">
      <c r="A104" s="489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</row>
    <row r="105" spans="1:14">
      <c r="A105" s="489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</row>
    <row r="106" spans="1:14">
      <c r="A106" s="489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</row>
    <row r="107" spans="1:14">
      <c r="A107" s="489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</row>
    <row r="108" spans="1:14">
      <c r="A108" s="489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</row>
    <row r="109" spans="1:14">
      <c r="A109" s="489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</row>
    <row r="110" spans="1:14">
      <c r="A110" s="489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</row>
    <row r="111" spans="1:14">
      <c r="A111" s="489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</row>
    <row r="112" spans="1:14">
      <c r="A112" s="489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</row>
    <row r="113" spans="1:14">
      <c r="A113" s="489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</row>
    <row r="114" spans="1:14">
      <c r="A114" s="489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</row>
    <row r="115" spans="1:14">
      <c r="A115" s="489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</row>
    <row r="116" spans="1:14">
      <c r="A116" s="489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</row>
    <row r="117" spans="1:14">
      <c r="A117" s="489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</row>
    <row r="118" spans="1:14">
      <c r="A118" s="489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</row>
    <row r="119" spans="1:14">
      <c r="A119" s="489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</row>
    <row r="120" spans="1:14">
      <c r="A120" s="489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</row>
    <row r="121" spans="1:14">
      <c r="A121" s="489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</row>
    <row r="122" spans="1:14">
      <c r="A122" s="489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</row>
    <row r="123" spans="1:14">
      <c r="A123" s="489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</row>
    <row r="124" spans="1:14">
      <c r="A124" s="489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</row>
    <row r="125" spans="1:14">
      <c r="A125" s="489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</row>
  </sheetData>
  <mergeCells count="1">
    <mergeCell ref="A1:L1"/>
  </mergeCells>
  <phoneticPr fontId="3" type="noConversion"/>
  <pageMargins left="0.19685039370078741" right="0.19685039370078741" top="0.74803149606299213" bottom="0.74803149606299213" header="0.31496062992125984" footer="0.31496062992125984"/>
  <pageSetup paperSize="9" scale="90" orientation="landscape" r:id="rId1"/>
  <headerFooter alignWithMargins="0">
    <oddHeader>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Munka5"/>
  <dimension ref="A1:I41"/>
  <sheetViews>
    <sheetView topLeftCell="A22" workbookViewId="0">
      <selection activeCell="H27" sqref="H27"/>
    </sheetView>
  </sheetViews>
  <sheetFormatPr defaultColWidth="29.28515625" defaultRowHeight="12.75"/>
  <cols>
    <col min="1" max="1" width="1.140625" style="30" customWidth="1"/>
    <col min="2" max="2" width="0.7109375" style="30" customWidth="1"/>
    <col min="3" max="3" width="39.5703125" style="30" customWidth="1"/>
    <col min="4" max="4" width="15" style="30" customWidth="1"/>
    <col min="5" max="5" width="13.28515625" style="30" customWidth="1"/>
    <col min="6" max="6" width="0.42578125" style="30" customWidth="1"/>
    <col min="7" max="7" width="10.42578125" style="30" customWidth="1"/>
    <col min="8" max="8" width="21.85546875" style="30" customWidth="1"/>
    <col min="9" max="9" width="22.140625" style="30" customWidth="1"/>
    <col min="10" max="16384" width="29.28515625" style="30"/>
  </cols>
  <sheetData>
    <row r="1" spans="1:9">
      <c r="A1" s="142"/>
      <c r="B1" s="142"/>
      <c r="C1" s="142"/>
      <c r="D1" s="142"/>
      <c r="E1" s="142"/>
      <c r="F1" s="142"/>
      <c r="G1" s="142"/>
      <c r="H1" s="142"/>
    </row>
    <row r="2" spans="1:9">
      <c r="A2" s="142"/>
      <c r="B2" s="142"/>
      <c r="C2" s="142"/>
      <c r="D2" s="142"/>
      <c r="E2" s="142"/>
      <c r="F2" s="142"/>
      <c r="G2" s="142"/>
      <c r="H2" s="142"/>
    </row>
    <row r="3" spans="1:9" ht="13.5" thickBot="1">
      <c r="A3" s="142"/>
      <c r="B3" s="142"/>
      <c r="C3" s="142"/>
      <c r="D3" s="142"/>
      <c r="E3" s="142"/>
      <c r="F3" s="142"/>
      <c r="G3" s="142"/>
      <c r="H3" s="142"/>
    </row>
    <row r="4" spans="1:9" s="15" customFormat="1" ht="31.5" customHeight="1" thickBot="1">
      <c r="A4" s="1367" t="s">
        <v>259</v>
      </c>
      <c r="B4" s="1368"/>
      <c r="C4" s="1368"/>
      <c r="D4" s="1368"/>
      <c r="E4" s="1368"/>
      <c r="F4" s="1369"/>
      <c r="G4" s="1182"/>
      <c r="H4" s="143"/>
    </row>
    <row r="5" spans="1:9" s="15" customFormat="1" ht="3" customHeight="1">
      <c r="A5" s="200"/>
      <c r="B5" s="151"/>
      <c r="C5" s="144"/>
      <c r="D5" s="145"/>
      <c r="E5" s="145"/>
      <c r="F5" s="201"/>
      <c r="G5" s="145"/>
      <c r="H5" s="143"/>
    </row>
    <row r="6" spans="1:9" ht="3" customHeight="1">
      <c r="A6" s="202"/>
      <c r="B6" s="148"/>
      <c r="C6" s="146" t="s">
        <v>26</v>
      </c>
      <c r="D6" s="148"/>
      <c r="E6" s="148"/>
      <c r="F6" s="203"/>
      <c r="G6" s="147"/>
      <c r="H6" s="142"/>
    </row>
    <row r="7" spans="1:9" ht="3" customHeight="1">
      <c r="A7" s="202"/>
      <c r="B7" s="148"/>
      <c r="C7" s="146"/>
      <c r="D7" s="147"/>
      <c r="E7" s="147"/>
      <c r="F7" s="203"/>
      <c r="G7" s="147"/>
      <c r="H7" s="142"/>
    </row>
    <row r="8" spans="1:9" ht="3" customHeight="1">
      <c r="A8" s="202"/>
      <c r="B8" s="148"/>
      <c r="C8" s="147" t="s">
        <v>163</v>
      </c>
      <c r="D8" s="31"/>
      <c r="E8" s="31"/>
      <c r="F8" s="203"/>
      <c r="G8" s="147"/>
      <c r="H8" s="142"/>
    </row>
    <row r="9" spans="1:9" ht="3" customHeight="1">
      <c r="A9" s="202"/>
      <c r="B9" s="148"/>
      <c r="C9" s="148"/>
      <c r="D9" s="149"/>
      <c r="E9" s="149"/>
      <c r="F9" s="203"/>
      <c r="G9" s="147"/>
      <c r="H9" s="142"/>
    </row>
    <row r="10" spans="1:9" ht="3" customHeight="1">
      <c r="A10" s="202"/>
      <c r="B10" s="148"/>
      <c r="C10" s="148"/>
      <c r="D10" s="149"/>
      <c r="E10" s="149"/>
      <c r="F10" s="203"/>
      <c r="G10" s="147"/>
      <c r="H10" s="142"/>
    </row>
    <row r="11" spans="1:9" ht="28.5" customHeight="1" thickBot="1">
      <c r="A11" s="202"/>
      <c r="B11" s="148"/>
      <c r="C11" s="148"/>
      <c r="D11" s="849" t="s">
        <v>499</v>
      </c>
      <c r="E11" s="850" t="s">
        <v>503</v>
      </c>
      <c r="F11" s="851"/>
      <c r="G11" s="1183"/>
      <c r="H11" s="153"/>
    </row>
    <row r="12" spans="1:9" s="105" customFormat="1" ht="18.75">
      <c r="A12" s="204"/>
      <c r="B12" s="150"/>
      <c r="C12" s="208" t="s">
        <v>312</v>
      </c>
      <c r="D12" s="295"/>
      <c r="E12" s="1194"/>
      <c r="F12" s="1198"/>
      <c r="G12" s="1184"/>
      <c r="H12" s="150"/>
    </row>
    <row r="13" spans="1:9" ht="0.75" customHeight="1">
      <c r="A13" s="202"/>
      <c r="B13" s="148"/>
      <c r="C13" s="209"/>
      <c r="D13" s="296"/>
      <c r="E13" s="299"/>
      <c r="F13" s="1199"/>
      <c r="G13" s="1185"/>
      <c r="H13" s="151"/>
    </row>
    <row r="14" spans="1:9" ht="15">
      <c r="A14" s="202"/>
      <c r="B14" s="148"/>
      <c r="C14" s="210" t="s">
        <v>313</v>
      </c>
      <c r="D14" s="294">
        <v>37852</v>
      </c>
      <c r="E14" s="1261">
        <v>37852</v>
      </c>
      <c r="F14" s="1200"/>
      <c r="G14" s="274"/>
      <c r="H14" s="1174"/>
      <c r="I14" s="1174"/>
    </row>
    <row r="15" spans="1:9" ht="14.25">
      <c r="A15" s="202"/>
      <c r="B15" s="148"/>
      <c r="C15" s="210" t="s">
        <v>182</v>
      </c>
      <c r="D15" s="294">
        <v>72010</v>
      </c>
      <c r="E15" s="1261">
        <v>72010</v>
      </c>
      <c r="F15" s="1186"/>
      <c r="G15" s="274"/>
      <c r="H15" s="1174"/>
      <c r="I15" s="1174"/>
    </row>
    <row r="16" spans="1:9" ht="14.25">
      <c r="A16" s="202"/>
      <c r="B16" s="148"/>
      <c r="C16" s="210" t="s">
        <v>183</v>
      </c>
      <c r="D16" s="294">
        <v>9016</v>
      </c>
      <c r="E16" s="1261">
        <v>9016</v>
      </c>
      <c r="F16" s="1186"/>
      <c r="G16" s="274"/>
      <c r="H16" s="1174"/>
      <c r="I16" s="1174"/>
    </row>
    <row r="17" spans="1:9" ht="14.25">
      <c r="A17" s="202"/>
      <c r="B17" s="148"/>
      <c r="C17" s="393" t="s">
        <v>184</v>
      </c>
      <c r="D17" s="394">
        <f>11750+7443</f>
        <v>19193</v>
      </c>
      <c r="E17" s="1265">
        <f>11750+7443</f>
        <v>19193</v>
      </c>
      <c r="F17" s="1186"/>
      <c r="G17" s="274"/>
      <c r="H17" s="1174"/>
      <c r="I17" s="1174"/>
    </row>
    <row r="18" spans="1:9" ht="14.25">
      <c r="A18" s="202"/>
      <c r="B18" s="148"/>
      <c r="C18" s="393" t="s">
        <v>541</v>
      </c>
      <c r="D18" s="394"/>
      <c r="E18" s="1187">
        <v>5284</v>
      </c>
      <c r="F18" s="1186"/>
      <c r="G18" s="274"/>
      <c r="H18" s="1174"/>
      <c r="I18" s="1174"/>
    </row>
    <row r="19" spans="1:9" ht="14.25">
      <c r="A19" s="202"/>
      <c r="B19" s="148"/>
      <c r="C19" s="393" t="s">
        <v>185</v>
      </c>
      <c r="D19" s="394">
        <v>6056</v>
      </c>
      <c r="E19" s="1265">
        <v>6056</v>
      </c>
      <c r="F19" s="1186"/>
      <c r="G19" s="1203"/>
      <c r="H19" s="1174"/>
      <c r="I19" s="1174"/>
    </row>
    <row r="20" spans="1:9" ht="14.25">
      <c r="A20" s="202"/>
      <c r="B20" s="148"/>
      <c r="C20" s="210" t="s">
        <v>529</v>
      </c>
      <c r="D20" s="1188"/>
      <c r="E20" s="1262">
        <f>8329+797+913+583</f>
        <v>10622</v>
      </c>
      <c r="F20" s="1186"/>
      <c r="G20" s="1203"/>
      <c r="H20" s="1174"/>
      <c r="I20" s="1174"/>
    </row>
    <row r="21" spans="1:9" ht="15" thickBot="1">
      <c r="A21" s="202"/>
      <c r="B21" s="148"/>
      <c r="C21" s="211" t="s">
        <v>530</v>
      </c>
      <c r="D21" s="1189"/>
      <c r="E21" s="1195">
        <f>1912+1028</f>
        <v>2940</v>
      </c>
      <c r="F21" s="1186"/>
      <c r="G21" s="1203"/>
      <c r="H21" s="1174"/>
      <c r="I21" s="1174"/>
    </row>
    <row r="22" spans="1:9" ht="15" thickBot="1">
      <c r="A22" s="202"/>
      <c r="B22" s="148"/>
      <c r="C22" s="1268" t="s">
        <v>542</v>
      </c>
      <c r="D22" s="1266"/>
      <c r="E22" s="1267">
        <v>471</v>
      </c>
      <c r="F22" s="1186"/>
      <c r="G22" s="1203">
        <f>SUM(E14:E22)</f>
        <v>163444</v>
      </c>
      <c r="H22" s="1174"/>
      <c r="I22" s="1174"/>
    </row>
    <row r="23" spans="1:9" ht="15" thickBot="1">
      <c r="A23" s="202"/>
      <c r="B23" s="148"/>
      <c r="C23" s="1269" t="s">
        <v>543</v>
      </c>
      <c r="D23" s="1270"/>
      <c r="E23" s="1271">
        <v>73</v>
      </c>
      <c r="F23" s="1186"/>
      <c r="G23" s="1203"/>
      <c r="H23" s="1174"/>
      <c r="I23" s="1174"/>
    </row>
    <row r="24" spans="1:9" ht="15" thickBot="1">
      <c r="A24" s="202"/>
      <c r="B24" s="148"/>
      <c r="C24" s="205"/>
      <c r="D24" s="297"/>
      <c r="E24" s="297"/>
      <c r="F24" s="1186"/>
      <c r="G24" s="1203"/>
      <c r="H24" s="1174"/>
      <c r="I24" s="1174"/>
    </row>
    <row r="25" spans="1:9" ht="15.75">
      <c r="A25" s="202"/>
      <c r="B25" s="148"/>
      <c r="C25" s="212" t="s">
        <v>186</v>
      </c>
      <c r="D25" s="298"/>
      <c r="E25" s="1196"/>
      <c r="F25" s="1186"/>
      <c r="G25" s="1204"/>
      <c r="H25" s="152"/>
      <c r="I25" s="1205"/>
    </row>
    <row r="26" spans="1:9" ht="14.25">
      <c r="A26" s="202"/>
      <c r="B26" s="148"/>
      <c r="C26" s="210" t="s">
        <v>187</v>
      </c>
      <c r="D26" s="294">
        <v>226</v>
      </c>
      <c r="E26" s="1261">
        <v>226</v>
      </c>
      <c r="F26" s="1186"/>
      <c r="G26" s="152"/>
      <c r="H26" s="152"/>
    </row>
    <row r="27" spans="1:9" ht="14.25">
      <c r="A27" s="202"/>
      <c r="B27" s="148"/>
      <c r="C27" s="393" t="s">
        <v>188</v>
      </c>
      <c r="D27" s="1187">
        <v>1663</v>
      </c>
      <c r="E27" s="1264">
        <v>1663</v>
      </c>
      <c r="F27" s="1186"/>
      <c r="G27" s="152"/>
      <c r="H27" s="152"/>
    </row>
    <row r="28" spans="1:9" ht="14.25">
      <c r="A28" s="202"/>
      <c r="B28" s="148"/>
      <c r="C28" s="393" t="s">
        <v>531</v>
      </c>
      <c r="D28" s="1187"/>
      <c r="E28" s="1264">
        <f>1665+6239</f>
        <v>7904</v>
      </c>
      <c r="F28" s="1186"/>
      <c r="G28" s="152"/>
      <c r="H28" s="152"/>
    </row>
    <row r="29" spans="1:9" ht="15" thickBot="1">
      <c r="A29" s="202"/>
      <c r="B29" s="148"/>
      <c r="C29" s="211" t="s">
        <v>536</v>
      </c>
      <c r="D29" s="1189"/>
      <c r="E29" s="1263">
        <v>324</v>
      </c>
      <c r="F29" s="1186"/>
      <c r="G29" s="152">
        <f>SUM(E26:E29)</f>
        <v>10117</v>
      </c>
      <c r="H29" s="152"/>
    </row>
    <row r="30" spans="1:9" ht="15" thickBot="1">
      <c r="A30" s="202"/>
      <c r="B30" s="148"/>
      <c r="C30" s="1192"/>
      <c r="D30" s="1193"/>
      <c r="E30" s="1193"/>
      <c r="F30" s="1186"/>
      <c r="G30" s="152"/>
      <c r="H30" s="152"/>
    </row>
    <row r="31" spans="1:9" ht="15.75">
      <c r="A31" s="202"/>
      <c r="B31" s="148"/>
      <c r="C31" s="1191" t="s">
        <v>535</v>
      </c>
      <c r="D31" s="1190"/>
      <c r="E31" s="1197"/>
      <c r="F31" s="1186"/>
      <c r="G31" s="152"/>
      <c r="H31" s="152"/>
    </row>
    <row r="32" spans="1:9" ht="14.25">
      <c r="A32" s="202"/>
      <c r="B32" s="148"/>
      <c r="C32" s="210" t="s">
        <v>532</v>
      </c>
      <c r="D32" s="1188"/>
      <c r="E32" s="1262">
        <v>8700</v>
      </c>
      <c r="F32" s="1186"/>
      <c r="G32" s="152"/>
      <c r="H32" s="152"/>
    </row>
    <row r="33" spans="1:8" ht="14.25">
      <c r="A33" s="202"/>
      <c r="B33" s="148"/>
      <c r="C33" s="210" t="s">
        <v>533</v>
      </c>
      <c r="D33" s="1188"/>
      <c r="E33" s="1262">
        <v>246</v>
      </c>
      <c r="F33" s="1186"/>
      <c r="G33" s="152"/>
      <c r="H33" s="152"/>
    </row>
    <row r="34" spans="1:8" ht="15" thickBot="1">
      <c r="A34" s="202"/>
      <c r="B34" s="148"/>
      <c r="C34" s="211" t="s">
        <v>534</v>
      </c>
      <c r="D34" s="1189"/>
      <c r="E34" s="1263">
        <f>13222-73</f>
        <v>13149</v>
      </c>
      <c r="F34" s="1186"/>
      <c r="G34" s="152">
        <f>SUM(E32:E34)</f>
        <v>22095</v>
      </c>
      <c r="H34" s="152"/>
    </row>
    <row r="35" spans="1:8" ht="16.5" thickBot="1">
      <c r="A35" s="202"/>
      <c r="B35" s="148"/>
      <c r="C35" s="206"/>
      <c r="D35" s="299"/>
      <c r="E35" s="1202"/>
      <c r="F35" s="1186"/>
      <c r="G35" s="152"/>
      <c r="H35" s="152"/>
    </row>
    <row r="36" spans="1:8" ht="16.5" thickBot="1">
      <c r="A36" s="202"/>
      <c r="B36" s="207"/>
      <c r="C36" s="215"/>
      <c r="D36" s="300"/>
      <c r="E36" s="300"/>
      <c r="F36" s="1201"/>
      <c r="G36" s="1185"/>
      <c r="H36" s="152"/>
    </row>
    <row r="37" spans="1:8" s="106" customFormat="1" ht="19.5" thickBot="1">
      <c r="A37" s="213" t="s">
        <v>57</v>
      </c>
      <c r="B37" s="214"/>
      <c r="C37" s="1192"/>
      <c r="D37" s="300">
        <f>SUM(D12:D35)</f>
        <v>146016</v>
      </c>
      <c r="E37" s="300">
        <f>SUM(E14:E35)</f>
        <v>195729</v>
      </c>
      <c r="F37" s="216"/>
      <c r="G37" s="154"/>
      <c r="H37" s="154"/>
    </row>
    <row r="38" spans="1:8" ht="18.75">
      <c r="A38" s="142"/>
      <c r="B38" s="142"/>
      <c r="F38" s="148"/>
      <c r="G38" s="148"/>
      <c r="H38" s="155"/>
    </row>
    <row r="39" spans="1:8">
      <c r="F39" s="31"/>
      <c r="G39" s="31"/>
    </row>
    <row r="40" spans="1:8">
      <c r="F40" s="31"/>
      <c r="G40" s="31"/>
    </row>
    <row r="41" spans="1:8">
      <c r="F41" s="31"/>
      <c r="G41" s="31"/>
    </row>
  </sheetData>
  <mergeCells count="1">
    <mergeCell ref="A4:F4"/>
  </mergeCells>
  <phoneticPr fontId="3" type="noConversion"/>
  <pageMargins left="0.61" right="0.34" top="0.61" bottom="0.54" header="0.85" footer="0.47"/>
  <pageSetup paperSize="9" orientation="portrait" horizontalDpi="300" verticalDpi="300" r:id="rId1"/>
  <headerFooter alignWithMargins="0">
    <oddHeader>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Munka7"/>
  <dimension ref="A1:R960"/>
  <sheetViews>
    <sheetView topLeftCell="A127" workbookViewId="0">
      <selection activeCell="C148" sqref="C148"/>
    </sheetView>
  </sheetViews>
  <sheetFormatPr defaultRowHeight="12.75"/>
  <cols>
    <col min="1" max="1" width="7.5703125" style="491" customWidth="1"/>
    <col min="2" max="2" width="29.85546875" customWidth="1"/>
    <col min="3" max="3" width="9.7109375" style="181" customWidth="1"/>
    <col min="4" max="4" width="8.5703125" style="181" customWidth="1"/>
    <col min="5" max="5" width="10.85546875" style="181" customWidth="1"/>
    <col min="6" max="6" width="10" style="181" customWidth="1"/>
    <col min="7" max="7" width="11.5703125" style="181" customWidth="1"/>
    <col min="8" max="8" width="9.5703125" style="181" customWidth="1"/>
    <col min="9" max="10" width="11" style="181" customWidth="1"/>
    <col min="11" max="11" width="11.7109375" style="181" customWidth="1"/>
    <col min="12" max="12" width="10.140625" style="181" customWidth="1"/>
    <col min="13" max="13" width="9.7109375" style="181" customWidth="1"/>
    <col min="14" max="14" width="12.7109375" style="181" customWidth="1"/>
    <col min="15" max="15" width="10.7109375" style="181" bestFit="1" customWidth="1"/>
    <col min="16" max="16" width="10" style="181" customWidth="1"/>
    <col min="17" max="18" width="9.140625" style="181"/>
  </cols>
  <sheetData>
    <row r="1" spans="1:18" ht="15" customHeight="1" thickBot="1">
      <c r="A1" s="1370" t="s">
        <v>260</v>
      </c>
      <c r="B1" s="1371"/>
      <c r="C1" s="1371"/>
      <c r="D1" s="1371"/>
      <c r="E1" s="1371"/>
      <c r="F1" s="1371"/>
      <c r="G1" s="1371"/>
      <c r="H1" s="1371"/>
      <c r="I1" s="1371"/>
      <c r="J1" s="1371"/>
      <c r="K1" s="1371"/>
      <c r="L1" s="1371"/>
      <c r="M1" s="1371"/>
      <c r="N1" s="1372"/>
    </row>
    <row r="2" spans="1:18" ht="3" hidden="1" customHeight="1">
      <c r="A2" s="486"/>
      <c r="B2" s="4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1"/>
    </row>
    <row r="3" spans="1:18" s="114" customFormat="1" ht="62.25" customHeight="1">
      <c r="A3" s="496" t="s">
        <v>314</v>
      </c>
      <c r="B3" s="218" t="s">
        <v>315</v>
      </c>
      <c r="C3" s="508" t="s">
        <v>10</v>
      </c>
      <c r="D3" s="219" t="s">
        <v>316</v>
      </c>
      <c r="E3" s="219" t="s">
        <v>121</v>
      </c>
      <c r="F3" s="219" t="s">
        <v>317</v>
      </c>
      <c r="G3" s="219" t="s">
        <v>142</v>
      </c>
      <c r="H3" s="219" t="s">
        <v>141</v>
      </c>
      <c r="I3" s="219" t="s">
        <v>318</v>
      </c>
      <c r="J3" s="219" t="s">
        <v>419</v>
      </c>
      <c r="K3" s="219" t="s">
        <v>122</v>
      </c>
      <c r="L3" s="219" t="s">
        <v>164</v>
      </c>
      <c r="M3" s="219" t="s">
        <v>61</v>
      </c>
      <c r="N3" s="222" t="s">
        <v>22</v>
      </c>
      <c r="O3" s="217"/>
      <c r="P3" s="217"/>
      <c r="Q3" s="217"/>
      <c r="R3" s="217"/>
    </row>
    <row r="4" spans="1:18">
      <c r="A4" s="507"/>
      <c r="B4" s="465"/>
    </row>
    <row r="5" spans="1:18" s="494" customFormat="1" ht="13.5" customHeight="1">
      <c r="A5" s="852" t="s">
        <v>320</v>
      </c>
      <c r="B5" s="853" t="s">
        <v>3</v>
      </c>
      <c r="C5" s="509"/>
      <c r="D5" s="501"/>
      <c r="E5" s="501"/>
      <c r="F5" s="501"/>
      <c r="G5" s="501"/>
      <c r="H5" s="501"/>
      <c r="I5" s="502"/>
      <c r="J5" s="502"/>
      <c r="K5" s="502"/>
      <c r="L5" s="502"/>
      <c r="M5" s="502"/>
      <c r="N5" s="503"/>
    </row>
    <row r="6" spans="1:18" s="494" customFormat="1" ht="13.5" customHeight="1">
      <c r="A6" s="497"/>
      <c r="B6" s="495" t="s">
        <v>494</v>
      </c>
      <c r="C6" s="509">
        <v>6600</v>
      </c>
      <c r="D6" s="501">
        <v>1806</v>
      </c>
      <c r="E6" s="501"/>
      <c r="F6" s="501"/>
      <c r="G6" s="501"/>
      <c r="H6" s="501"/>
      <c r="I6" s="502"/>
      <c r="J6" s="502"/>
      <c r="K6" s="502"/>
      <c r="L6" s="502"/>
      <c r="M6" s="502"/>
      <c r="N6" s="503">
        <f t="shared" ref="N6:N67" si="0">SUM(C6:M6)</f>
        <v>8406</v>
      </c>
    </row>
    <row r="7" spans="1:18" s="494" customFormat="1" ht="13.5" customHeight="1">
      <c r="A7" s="497"/>
      <c r="B7" s="495" t="s">
        <v>495</v>
      </c>
      <c r="C7" s="509">
        <f>6600+4850</f>
        <v>11450</v>
      </c>
      <c r="D7" s="501">
        <f>1806+1550</f>
        <v>3356</v>
      </c>
      <c r="E7" s="501">
        <f>34922+471</f>
        <v>35393</v>
      </c>
      <c r="F7" s="501"/>
      <c r="G7" s="501"/>
      <c r="H7" s="501"/>
      <c r="I7" s="502">
        <v>6767</v>
      </c>
      <c r="J7" s="502"/>
      <c r="K7" s="502"/>
      <c r="L7" s="502"/>
      <c r="M7" s="502"/>
      <c r="N7" s="503">
        <f t="shared" si="0"/>
        <v>56966</v>
      </c>
    </row>
    <row r="8" spans="1:18" s="494" customFormat="1" ht="13.5" customHeight="1" thickBot="1">
      <c r="A8" s="721"/>
      <c r="B8" s="856"/>
      <c r="C8" s="722"/>
      <c r="D8" s="723"/>
      <c r="E8" s="723"/>
      <c r="F8" s="723"/>
      <c r="G8" s="723"/>
      <c r="H8" s="723"/>
      <c r="I8" s="723"/>
      <c r="J8" s="723"/>
      <c r="K8" s="723"/>
      <c r="L8" s="723"/>
      <c r="M8" s="723"/>
      <c r="N8" s="725"/>
    </row>
    <row r="9" spans="1:18" s="494" customFormat="1" ht="13.5" customHeight="1">
      <c r="A9" s="854" t="s">
        <v>333</v>
      </c>
      <c r="B9" s="855" t="s">
        <v>342</v>
      </c>
      <c r="C9" s="716"/>
      <c r="D9" s="717"/>
      <c r="E9" s="717"/>
      <c r="F9" s="717"/>
      <c r="G9" s="717"/>
      <c r="H9" s="717"/>
      <c r="I9" s="720"/>
      <c r="J9" s="720"/>
      <c r="K9" s="720"/>
      <c r="L9" s="720"/>
      <c r="M9" s="720"/>
      <c r="N9" s="724"/>
    </row>
    <row r="10" spans="1:18" s="494" customFormat="1" ht="13.5" customHeight="1">
      <c r="A10" s="497"/>
      <c r="B10" s="495" t="s">
        <v>494</v>
      </c>
      <c r="C10" s="509"/>
      <c r="D10" s="501"/>
      <c r="E10" s="501">
        <v>5150</v>
      </c>
      <c r="F10" s="501"/>
      <c r="G10" s="501">
        <v>36024</v>
      </c>
      <c r="H10" s="501">
        <v>40330</v>
      </c>
      <c r="I10" s="502"/>
      <c r="J10" s="502"/>
      <c r="K10" s="502"/>
      <c r="L10" s="502"/>
      <c r="M10" s="502"/>
      <c r="N10" s="503">
        <f t="shared" si="0"/>
        <v>81504</v>
      </c>
    </row>
    <row r="11" spans="1:18" s="494" customFormat="1" ht="13.5" customHeight="1">
      <c r="A11" s="497"/>
      <c r="B11" s="495" t="s">
        <v>495</v>
      </c>
      <c r="C11" s="509"/>
      <c r="D11" s="501"/>
      <c r="E11" s="501">
        <f>5150+200</f>
        <v>5350</v>
      </c>
      <c r="F11" s="501"/>
      <c r="G11" s="501">
        <f>36024+2645</f>
        <v>38669</v>
      </c>
      <c r="H11" s="501">
        <f>50180+1000</f>
        <v>51180</v>
      </c>
      <c r="I11" s="502"/>
      <c r="J11" s="502"/>
      <c r="K11" s="502"/>
      <c r="L11" s="502"/>
      <c r="M11" s="502"/>
      <c r="N11" s="503">
        <f t="shared" si="0"/>
        <v>95199</v>
      </c>
    </row>
    <row r="12" spans="1:18" s="494" customFormat="1" ht="13.5" customHeight="1" thickBot="1">
      <c r="A12" s="721"/>
      <c r="B12" s="856"/>
      <c r="C12" s="722"/>
      <c r="D12" s="723"/>
      <c r="E12" s="723"/>
      <c r="F12" s="723"/>
      <c r="G12" s="723"/>
      <c r="H12" s="723"/>
      <c r="I12" s="723"/>
      <c r="J12" s="723"/>
      <c r="K12" s="723"/>
      <c r="L12" s="723"/>
      <c r="M12" s="723"/>
      <c r="N12" s="725"/>
    </row>
    <row r="13" spans="1:18" s="494" customFormat="1" ht="13.5" customHeight="1">
      <c r="A13" s="854" t="s">
        <v>389</v>
      </c>
      <c r="B13" s="855" t="s">
        <v>390</v>
      </c>
      <c r="C13" s="716"/>
      <c r="D13" s="717"/>
      <c r="E13" s="717"/>
      <c r="F13" s="717"/>
      <c r="G13" s="717"/>
      <c r="H13" s="717"/>
      <c r="I13" s="720"/>
      <c r="J13" s="720"/>
      <c r="K13" s="720"/>
      <c r="L13" s="720"/>
      <c r="M13" s="720"/>
      <c r="N13" s="724"/>
    </row>
    <row r="14" spans="1:18" s="494" customFormat="1" ht="13.5" customHeight="1">
      <c r="A14" s="497"/>
      <c r="B14" s="495" t="s">
        <v>494</v>
      </c>
      <c r="C14" s="509"/>
      <c r="D14" s="501"/>
      <c r="E14" s="501"/>
      <c r="F14" s="501"/>
      <c r="G14" s="501"/>
      <c r="H14" s="501"/>
      <c r="I14" s="502"/>
      <c r="J14" s="502"/>
      <c r="K14" s="502"/>
      <c r="L14" s="502"/>
      <c r="M14" s="502">
        <v>357899</v>
      </c>
      <c r="N14" s="503">
        <f t="shared" si="0"/>
        <v>357899</v>
      </c>
    </row>
    <row r="15" spans="1:18" s="494" customFormat="1" ht="13.5" customHeight="1">
      <c r="A15" s="497"/>
      <c r="B15" s="495" t="s">
        <v>495</v>
      </c>
      <c r="C15" s="509"/>
      <c r="D15" s="501"/>
      <c r="E15" s="501"/>
      <c r="F15" s="501"/>
      <c r="G15" s="501"/>
      <c r="H15" s="501"/>
      <c r="I15" s="502"/>
      <c r="J15" s="502"/>
      <c r="K15" s="502"/>
      <c r="L15" s="502"/>
      <c r="M15" s="502">
        <f>357899+246+1941+300+150+5795+205+1290+535+7178+968+972</f>
        <v>377479</v>
      </c>
      <c r="N15" s="503">
        <f t="shared" si="0"/>
        <v>377479</v>
      </c>
    </row>
    <row r="16" spans="1:18" s="494" customFormat="1" ht="13.5" customHeight="1" thickBot="1">
      <c r="A16" s="721"/>
      <c r="B16" s="856"/>
      <c r="C16" s="722"/>
      <c r="D16" s="723"/>
      <c r="E16" s="723"/>
      <c r="F16" s="723"/>
      <c r="G16" s="723"/>
      <c r="H16" s="723"/>
      <c r="I16" s="723"/>
      <c r="J16" s="723"/>
      <c r="K16" s="723"/>
      <c r="L16" s="723"/>
      <c r="M16" s="723"/>
      <c r="N16" s="725"/>
    </row>
    <row r="17" spans="1:14" s="494" customFormat="1" ht="13.5" customHeight="1">
      <c r="A17" s="854" t="s">
        <v>343</v>
      </c>
      <c r="B17" s="855" t="s">
        <v>344</v>
      </c>
      <c r="C17" s="716"/>
      <c r="D17" s="717"/>
      <c r="E17" s="717"/>
      <c r="F17" s="717"/>
      <c r="G17" s="717"/>
      <c r="H17" s="717"/>
      <c r="I17" s="720"/>
      <c r="J17" s="720"/>
      <c r="K17" s="720"/>
      <c r="L17" s="720"/>
      <c r="M17" s="720"/>
      <c r="N17" s="724"/>
    </row>
    <row r="18" spans="1:14" s="494" customFormat="1" ht="13.5" customHeight="1">
      <c r="A18" s="497"/>
      <c r="B18" s="495" t="s">
        <v>494</v>
      </c>
      <c r="C18" s="509">
        <v>600</v>
      </c>
      <c r="D18" s="501">
        <v>162</v>
      </c>
      <c r="E18" s="501">
        <v>1728</v>
      </c>
      <c r="F18" s="501"/>
      <c r="G18" s="501"/>
      <c r="H18" s="501"/>
      <c r="I18" s="502"/>
      <c r="J18" s="502"/>
      <c r="K18" s="502"/>
      <c r="L18" s="502"/>
      <c r="M18" s="502"/>
      <c r="N18" s="503">
        <f t="shared" si="0"/>
        <v>2490</v>
      </c>
    </row>
    <row r="19" spans="1:14" s="494" customFormat="1" ht="13.5" customHeight="1">
      <c r="A19" s="497"/>
      <c r="B19" s="495" t="s">
        <v>495</v>
      </c>
      <c r="C19" s="509">
        <v>600</v>
      </c>
      <c r="D19" s="501">
        <v>162</v>
      </c>
      <c r="E19" s="501">
        <v>1728</v>
      </c>
      <c r="F19" s="501"/>
      <c r="G19" s="501"/>
      <c r="H19" s="501"/>
      <c r="I19" s="502"/>
      <c r="J19" s="502"/>
      <c r="K19" s="502"/>
      <c r="L19" s="502"/>
      <c r="M19" s="502"/>
      <c r="N19" s="503">
        <f t="shared" si="0"/>
        <v>2490</v>
      </c>
    </row>
    <row r="20" spans="1:14" s="494" customFormat="1" ht="13.5" customHeight="1" thickBot="1">
      <c r="A20" s="721"/>
      <c r="B20" s="856"/>
      <c r="C20" s="722"/>
      <c r="D20" s="723"/>
      <c r="E20" s="723"/>
      <c r="F20" s="723"/>
      <c r="G20" s="723"/>
      <c r="H20" s="723"/>
      <c r="I20" s="723"/>
      <c r="J20" s="723"/>
      <c r="K20" s="723"/>
      <c r="L20" s="723"/>
      <c r="M20" s="723"/>
      <c r="N20" s="725"/>
    </row>
    <row r="21" spans="1:14" s="494" customFormat="1" ht="13.5" customHeight="1">
      <c r="A21" s="854" t="s">
        <v>345</v>
      </c>
      <c r="B21" s="855" t="s">
        <v>346</v>
      </c>
      <c r="C21" s="716"/>
      <c r="D21" s="717"/>
      <c r="E21" s="717"/>
      <c r="F21" s="717"/>
      <c r="G21" s="717"/>
      <c r="H21" s="717"/>
      <c r="I21" s="720"/>
      <c r="J21" s="720"/>
      <c r="K21" s="720"/>
      <c r="L21" s="720"/>
      <c r="M21" s="720"/>
      <c r="N21" s="724"/>
    </row>
    <row r="22" spans="1:14" s="494" customFormat="1" ht="13.5" customHeight="1">
      <c r="A22" s="497"/>
      <c r="B22" s="495" t="s">
        <v>494</v>
      </c>
      <c r="C22" s="509">
        <v>7271</v>
      </c>
      <c r="D22" s="501">
        <v>2038</v>
      </c>
      <c r="E22" s="501">
        <v>6760</v>
      </c>
      <c r="F22" s="501"/>
      <c r="G22" s="501"/>
      <c r="H22" s="501"/>
      <c r="I22" s="502"/>
      <c r="J22" s="502"/>
      <c r="K22" s="502"/>
      <c r="L22" s="502"/>
      <c r="M22" s="502"/>
      <c r="N22" s="503">
        <f t="shared" si="0"/>
        <v>16069</v>
      </c>
    </row>
    <row r="23" spans="1:14" s="494" customFormat="1" ht="13.5" customHeight="1">
      <c r="A23" s="497"/>
      <c r="B23" s="495" t="s">
        <v>495</v>
      </c>
      <c r="C23" s="509">
        <f>7271+70+132+35</f>
        <v>7508</v>
      </c>
      <c r="D23" s="501">
        <f>2038+19+68+10</f>
        <v>2135</v>
      </c>
      <c r="E23" s="501">
        <v>6760</v>
      </c>
      <c r="F23" s="501"/>
      <c r="G23" s="501"/>
      <c r="H23" s="501"/>
      <c r="I23" s="502"/>
      <c r="J23" s="502"/>
      <c r="K23" s="502"/>
      <c r="L23" s="502"/>
      <c r="M23" s="502"/>
      <c r="N23" s="503">
        <f t="shared" si="0"/>
        <v>16403</v>
      </c>
    </row>
    <row r="24" spans="1:14" s="494" customFormat="1" ht="13.5" customHeight="1" thickBot="1">
      <c r="A24" s="721"/>
      <c r="B24" s="856"/>
      <c r="C24" s="722"/>
      <c r="D24" s="723"/>
      <c r="E24" s="723"/>
      <c r="F24" s="723"/>
      <c r="G24" s="723"/>
      <c r="H24" s="723"/>
      <c r="I24" s="723"/>
      <c r="J24" s="723"/>
      <c r="K24" s="723"/>
      <c r="L24" s="723"/>
      <c r="M24" s="723"/>
      <c r="N24" s="725"/>
    </row>
    <row r="25" spans="1:14" s="494" customFormat="1" ht="13.5" customHeight="1">
      <c r="A25" s="854" t="s">
        <v>375</v>
      </c>
      <c r="B25" s="855" t="s">
        <v>376</v>
      </c>
      <c r="C25" s="716"/>
      <c r="D25" s="717"/>
      <c r="E25" s="717"/>
      <c r="F25" s="717"/>
      <c r="G25" s="717"/>
      <c r="H25" s="717"/>
      <c r="I25" s="720"/>
      <c r="J25" s="720"/>
      <c r="K25" s="720"/>
      <c r="L25" s="720"/>
      <c r="M25" s="720"/>
      <c r="N25" s="724"/>
    </row>
    <row r="26" spans="1:14" s="494" customFormat="1" ht="13.5" customHeight="1">
      <c r="A26" s="497"/>
      <c r="B26" s="495" t="s">
        <v>494</v>
      </c>
      <c r="C26" s="509"/>
      <c r="D26" s="501"/>
      <c r="E26" s="501">
        <v>6350</v>
      </c>
      <c r="F26" s="501"/>
      <c r="G26" s="501"/>
      <c r="H26" s="501"/>
      <c r="I26" s="502"/>
      <c r="J26" s="502"/>
      <c r="K26" s="502"/>
      <c r="L26" s="502"/>
      <c r="M26" s="502"/>
      <c r="N26" s="503">
        <f t="shared" si="0"/>
        <v>6350</v>
      </c>
    </row>
    <row r="27" spans="1:14" s="494" customFormat="1" ht="13.5" customHeight="1">
      <c r="A27" s="497"/>
      <c r="B27" s="495" t="s">
        <v>495</v>
      </c>
      <c r="C27" s="509"/>
      <c r="D27" s="501"/>
      <c r="E27" s="501">
        <v>6350</v>
      </c>
      <c r="F27" s="501"/>
      <c r="G27" s="501"/>
      <c r="H27" s="501"/>
      <c r="I27" s="502"/>
      <c r="J27" s="502"/>
      <c r="K27" s="502"/>
      <c r="L27" s="502"/>
      <c r="M27" s="502"/>
      <c r="N27" s="503">
        <f t="shared" si="0"/>
        <v>6350</v>
      </c>
    </row>
    <row r="28" spans="1:14" s="494" customFormat="1" ht="13.5" customHeight="1" thickBot="1">
      <c r="A28" s="721"/>
      <c r="B28" s="856"/>
      <c r="C28" s="722"/>
      <c r="D28" s="723"/>
      <c r="E28" s="723"/>
      <c r="F28" s="723"/>
      <c r="G28" s="723"/>
      <c r="H28" s="723"/>
      <c r="I28" s="723"/>
      <c r="J28" s="723"/>
      <c r="K28" s="723"/>
      <c r="L28" s="723"/>
      <c r="M28" s="723"/>
      <c r="N28" s="725"/>
    </row>
    <row r="29" spans="1:14" s="124" customFormat="1">
      <c r="A29" s="857" t="s">
        <v>347</v>
      </c>
      <c r="B29" s="858" t="s">
        <v>348</v>
      </c>
      <c r="C29" s="533"/>
      <c r="D29" s="534"/>
      <c r="E29" s="534"/>
      <c r="F29" s="534"/>
      <c r="G29" s="534"/>
      <c r="H29" s="534"/>
      <c r="I29" s="648"/>
      <c r="J29" s="648"/>
      <c r="K29" s="648"/>
      <c r="L29" s="648"/>
      <c r="M29" s="648"/>
      <c r="N29" s="724"/>
    </row>
    <row r="30" spans="1:14" s="124" customFormat="1">
      <c r="A30" s="498"/>
      <c r="B30" s="495" t="s">
        <v>494</v>
      </c>
      <c r="C30" s="510">
        <v>520</v>
      </c>
      <c r="D30" s="430">
        <v>140</v>
      </c>
      <c r="E30" s="430">
        <v>127</v>
      </c>
      <c r="F30" s="430"/>
      <c r="G30" s="430"/>
      <c r="H30" s="430"/>
      <c r="I30" s="431"/>
      <c r="J30" s="431"/>
      <c r="K30" s="431"/>
      <c r="L30" s="431"/>
      <c r="M30" s="431"/>
      <c r="N30" s="503">
        <f t="shared" si="0"/>
        <v>787</v>
      </c>
    </row>
    <row r="31" spans="1:14" s="124" customFormat="1">
      <c r="A31" s="498"/>
      <c r="B31" s="495" t="s">
        <v>495</v>
      </c>
      <c r="C31" s="510">
        <v>520</v>
      </c>
      <c r="D31" s="430">
        <v>140</v>
      </c>
      <c r="E31" s="430">
        <v>127</v>
      </c>
      <c r="F31" s="430"/>
      <c r="G31" s="430"/>
      <c r="H31" s="430"/>
      <c r="I31" s="431"/>
      <c r="J31" s="431"/>
      <c r="K31" s="431"/>
      <c r="L31" s="431"/>
      <c r="M31" s="431"/>
      <c r="N31" s="503">
        <f t="shared" si="0"/>
        <v>787</v>
      </c>
    </row>
    <row r="32" spans="1:14" s="124" customFormat="1" ht="13.5" thickBot="1">
      <c r="A32" s="621"/>
      <c r="B32" s="856" t="s">
        <v>493</v>
      </c>
      <c r="C32" s="729"/>
      <c r="D32" s="686"/>
      <c r="E32" s="686"/>
      <c r="F32" s="686"/>
      <c r="G32" s="686"/>
      <c r="H32" s="686"/>
      <c r="I32" s="730"/>
      <c r="J32" s="730"/>
      <c r="K32" s="730"/>
      <c r="L32" s="730"/>
      <c r="M32" s="730"/>
      <c r="N32" s="725"/>
    </row>
    <row r="33" spans="1:14" s="124" customFormat="1">
      <c r="A33" s="857" t="s">
        <v>349</v>
      </c>
      <c r="B33" s="858" t="s">
        <v>192</v>
      </c>
      <c r="C33" s="533"/>
      <c r="D33" s="534"/>
      <c r="E33" s="534"/>
      <c r="F33" s="534"/>
      <c r="G33" s="534"/>
      <c r="H33" s="534"/>
      <c r="I33" s="648"/>
      <c r="J33" s="648"/>
      <c r="K33" s="648"/>
      <c r="L33" s="648"/>
      <c r="M33" s="648"/>
      <c r="N33" s="724"/>
    </row>
    <row r="34" spans="1:14" s="124" customFormat="1">
      <c r="A34" s="498"/>
      <c r="B34" s="495" t="s">
        <v>494</v>
      </c>
      <c r="C34" s="510"/>
      <c r="D34" s="430"/>
      <c r="E34" s="430">
        <v>5090</v>
      </c>
      <c r="F34" s="430"/>
      <c r="G34" s="430"/>
      <c r="H34" s="430"/>
      <c r="I34" s="431"/>
      <c r="J34" s="431"/>
      <c r="K34" s="431"/>
      <c r="L34" s="431"/>
      <c r="M34" s="431"/>
      <c r="N34" s="503">
        <f t="shared" si="0"/>
        <v>5090</v>
      </c>
    </row>
    <row r="35" spans="1:14" s="124" customFormat="1">
      <c r="A35" s="498"/>
      <c r="B35" s="495" t="s">
        <v>495</v>
      </c>
      <c r="C35" s="510"/>
      <c r="D35" s="430"/>
      <c r="E35" s="430">
        <v>5090</v>
      </c>
      <c r="F35" s="430"/>
      <c r="G35" s="430"/>
      <c r="H35" s="430"/>
      <c r="I35" s="431"/>
      <c r="J35" s="431"/>
      <c r="K35" s="431"/>
      <c r="L35" s="431"/>
      <c r="M35" s="431"/>
      <c r="N35" s="503">
        <f t="shared" si="0"/>
        <v>5090</v>
      </c>
    </row>
    <row r="36" spans="1:14" s="124" customFormat="1" ht="13.5" thickBot="1">
      <c r="A36" s="621"/>
      <c r="B36" s="856"/>
      <c r="C36" s="729"/>
      <c r="D36" s="686"/>
      <c r="E36" s="686"/>
      <c r="F36" s="686"/>
      <c r="G36" s="686"/>
      <c r="H36" s="686"/>
      <c r="I36" s="730"/>
      <c r="J36" s="730"/>
      <c r="K36" s="730"/>
      <c r="L36" s="730"/>
      <c r="M36" s="730"/>
      <c r="N36" s="725"/>
    </row>
    <row r="37" spans="1:14" s="124" customFormat="1" ht="24.75" customHeight="1">
      <c r="A37" s="857" t="s">
        <v>350</v>
      </c>
      <c r="B37" s="858" t="s">
        <v>351</v>
      </c>
      <c r="C37" s="533"/>
      <c r="D37" s="534"/>
      <c r="E37" s="534"/>
      <c r="F37" s="534"/>
      <c r="G37" s="534"/>
      <c r="H37" s="534"/>
      <c r="I37" s="648"/>
      <c r="J37" s="648"/>
      <c r="K37" s="648"/>
      <c r="L37" s="648"/>
      <c r="M37" s="648"/>
      <c r="N37" s="724"/>
    </row>
    <row r="38" spans="1:14" s="124" customFormat="1" ht="14.25" customHeight="1">
      <c r="A38" s="498"/>
      <c r="B38" s="495" t="s">
        <v>494</v>
      </c>
      <c r="C38" s="510"/>
      <c r="D38" s="430"/>
      <c r="E38" s="430">
        <v>500</v>
      </c>
      <c r="F38" s="430"/>
      <c r="G38" s="430"/>
      <c r="H38" s="430"/>
      <c r="I38" s="431"/>
      <c r="J38" s="431"/>
      <c r="K38" s="431"/>
      <c r="L38" s="431"/>
      <c r="M38" s="431"/>
      <c r="N38" s="503">
        <f t="shared" si="0"/>
        <v>500</v>
      </c>
    </row>
    <row r="39" spans="1:14" s="124" customFormat="1" ht="12" customHeight="1">
      <c r="A39" s="498"/>
      <c r="B39" s="495" t="s">
        <v>495</v>
      </c>
      <c r="C39" s="510"/>
      <c r="D39" s="430"/>
      <c r="E39" s="430">
        <v>500</v>
      </c>
      <c r="F39" s="430"/>
      <c r="G39" s="430"/>
      <c r="H39" s="430"/>
      <c r="I39" s="431"/>
      <c r="J39" s="431"/>
      <c r="K39" s="431"/>
      <c r="L39" s="431"/>
      <c r="M39" s="431"/>
      <c r="N39" s="503">
        <f t="shared" si="0"/>
        <v>500</v>
      </c>
    </row>
    <row r="40" spans="1:14" s="124" customFormat="1" ht="13.5" customHeight="1" thickBot="1">
      <c r="A40" s="621"/>
      <c r="B40" s="856"/>
      <c r="C40" s="729"/>
      <c r="D40" s="686"/>
      <c r="E40" s="686"/>
      <c r="F40" s="686"/>
      <c r="G40" s="686"/>
      <c r="H40" s="686"/>
      <c r="I40" s="730"/>
      <c r="J40" s="730"/>
      <c r="K40" s="730"/>
      <c r="L40" s="730"/>
      <c r="M40" s="730"/>
      <c r="N40" s="725"/>
    </row>
    <row r="41" spans="1:14" s="124" customFormat="1">
      <c r="A41" s="857" t="s">
        <v>377</v>
      </c>
      <c r="B41" s="858" t="s">
        <v>2</v>
      </c>
      <c r="C41" s="731"/>
      <c r="D41" s="614"/>
      <c r="E41" s="614"/>
      <c r="F41" s="614"/>
      <c r="G41" s="614"/>
      <c r="H41" s="614"/>
      <c r="I41" s="648"/>
      <c r="J41" s="648"/>
      <c r="K41" s="648"/>
      <c r="L41" s="648"/>
      <c r="M41" s="648"/>
      <c r="N41" s="724"/>
    </row>
    <row r="42" spans="1:14" s="124" customFormat="1">
      <c r="A42" s="498"/>
      <c r="B42" s="495" t="s">
        <v>494</v>
      </c>
      <c r="C42" s="511"/>
      <c r="D42" s="432"/>
      <c r="E42" s="432">
        <v>20000</v>
      </c>
      <c r="F42" s="432"/>
      <c r="G42" s="432"/>
      <c r="H42" s="432"/>
      <c r="I42" s="431"/>
      <c r="J42" s="431"/>
      <c r="K42" s="431"/>
      <c r="L42" s="431"/>
      <c r="M42" s="431"/>
      <c r="N42" s="503">
        <f t="shared" si="0"/>
        <v>20000</v>
      </c>
    </row>
    <row r="43" spans="1:14" s="124" customFormat="1">
      <c r="A43" s="498"/>
      <c r="B43" s="495" t="s">
        <v>495</v>
      </c>
      <c r="C43" s="511"/>
      <c r="D43" s="432"/>
      <c r="E43" s="432">
        <v>20000</v>
      </c>
      <c r="F43" s="432"/>
      <c r="G43" s="432"/>
      <c r="H43" s="432"/>
      <c r="I43" s="431"/>
      <c r="J43" s="431"/>
      <c r="K43" s="431"/>
      <c r="L43" s="431"/>
      <c r="M43" s="431"/>
      <c r="N43" s="503">
        <f t="shared" si="0"/>
        <v>20000</v>
      </c>
    </row>
    <row r="44" spans="1:14" s="124" customFormat="1" ht="13.5" thickBot="1">
      <c r="A44" s="621"/>
      <c r="B44" s="856"/>
      <c r="C44" s="732"/>
      <c r="D44" s="686"/>
      <c r="E44" s="686"/>
      <c r="F44" s="686"/>
      <c r="G44" s="686"/>
      <c r="H44" s="686"/>
      <c r="I44" s="730"/>
      <c r="J44" s="730"/>
      <c r="K44" s="730"/>
      <c r="L44" s="730"/>
      <c r="M44" s="730"/>
      <c r="N44" s="725"/>
    </row>
    <row r="45" spans="1:14" s="124" customFormat="1">
      <c r="A45" s="857" t="s">
        <v>378</v>
      </c>
      <c r="B45" s="858" t="s">
        <v>194</v>
      </c>
      <c r="C45" s="709"/>
      <c r="D45" s="614"/>
      <c r="E45" s="647"/>
      <c r="F45" s="614"/>
      <c r="G45" s="614"/>
      <c r="H45" s="614"/>
      <c r="I45" s="648"/>
      <c r="J45" s="648"/>
      <c r="K45" s="648"/>
      <c r="L45" s="648"/>
      <c r="M45" s="648"/>
      <c r="N45" s="724"/>
    </row>
    <row r="46" spans="1:14" s="124" customFormat="1">
      <c r="A46" s="498"/>
      <c r="B46" s="495" t="s">
        <v>494</v>
      </c>
      <c r="C46" s="510"/>
      <c r="D46" s="430"/>
      <c r="E46" s="522">
        <v>2750</v>
      </c>
      <c r="F46" s="430"/>
      <c r="G46" s="430"/>
      <c r="H46" s="430"/>
      <c r="I46" s="431"/>
      <c r="J46" s="431"/>
      <c r="K46" s="431"/>
      <c r="L46" s="431"/>
      <c r="M46" s="431"/>
      <c r="N46" s="503">
        <f t="shared" si="0"/>
        <v>2750</v>
      </c>
    </row>
    <row r="47" spans="1:14" s="124" customFormat="1">
      <c r="A47" s="498"/>
      <c r="B47" s="495" t="s">
        <v>495</v>
      </c>
      <c r="C47" s="510"/>
      <c r="D47" s="430"/>
      <c r="E47" s="522">
        <v>2750</v>
      </c>
      <c r="F47" s="430"/>
      <c r="G47" s="430"/>
      <c r="H47" s="430"/>
      <c r="I47" s="431"/>
      <c r="J47" s="431"/>
      <c r="K47" s="431"/>
      <c r="L47" s="431"/>
      <c r="M47" s="431"/>
      <c r="N47" s="503">
        <f t="shared" si="0"/>
        <v>2750</v>
      </c>
    </row>
    <row r="48" spans="1:14" s="124" customFormat="1" ht="13.5" thickBot="1">
      <c r="A48" s="621"/>
      <c r="B48" s="856"/>
      <c r="C48" s="729"/>
      <c r="D48" s="686"/>
      <c r="E48" s="734"/>
      <c r="F48" s="686"/>
      <c r="G48" s="686"/>
      <c r="H48" s="686"/>
      <c r="I48" s="730"/>
      <c r="J48" s="730"/>
      <c r="K48" s="730"/>
      <c r="L48" s="730"/>
      <c r="M48" s="730"/>
      <c r="N48" s="725"/>
    </row>
    <row r="49" spans="1:14" s="124" customFormat="1">
      <c r="A49" s="857" t="s">
        <v>341</v>
      </c>
      <c r="B49" s="858" t="s">
        <v>396</v>
      </c>
      <c r="C49" s="533"/>
      <c r="D49" s="534"/>
      <c r="E49" s="733"/>
      <c r="F49" s="534"/>
      <c r="G49" s="534"/>
      <c r="H49" s="534"/>
      <c r="I49" s="648"/>
      <c r="J49" s="648"/>
      <c r="K49" s="648"/>
      <c r="L49" s="648"/>
      <c r="M49" s="648"/>
      <c r="N49" s="724"/>
    </row>
    <row r="50" spans="1:14" s="124" customFormat="1">
      <c r="A50" s="498"/>
      <c r="B50" s="495" t="s">
        <v>494</v>
      </c>
      <c r="C50" s="510">
        <v>4850</v>
      </c>
      <c r="D50" s="430">
        <v>1550</v>
      </c>
      <c r="E50" s="522">
        <v>34922</v>
      </c>
      <c r="F50" s="430"/>
      <c r="G50" s="430"/>
      <c r="H50" s="430"/>
      <c r="I50" s="431">
        <v>6767</v>
      </c>
      <c r="J50" s="431"/>
      <c r="K50" s="431"/>
      <c r="L50" s="431"/>
      <c r="M50" s="431"/>
      <c r="N50" s="503">
        <f t="shared" si="0"/>
        <v>48089</v>
      </c>
    </row>
    <row r="51" spans="1:14" s="124" customFormat="1">
      <c r="A51" s="498"/>
      <c r="B51" s="495" t="s">
        <v>495</v>
      </c>
      <c r="C51" s="510">
        <v>0</v>
      </c>
      <c r="D51" s="430">
        <v>0</v>
      </c>
      <c r="E51" s="522">
        <v>0</v>
      </c>
      <c r="F51" s="430"/>
      <c r="G51" s="430"/>
      <c r="H51" s="430"/>
      <c r="I51" s="431">
        <v>0</v>
      </c>
      <c r="J51" s="431"/>
      <c r="K51" s="431"/>
      <c r="L51" s="431"/>
      <c r="M51" s="431"/>
      <c r="N51" s="503">
        <f t="shared" si="0"/>
        <v>0</v>
      </c>
    </row>
    <row r="52" spans="1:14" s="124" customFormat="1" ht="13.5" thickBot="1">
      <c r="A52" s="621"/>
      <c r="B52" s="856"/>
      <c r="C52" s="729"/>
      <c r="D52" s="686"/>
      <c r="E52" s="734"/>
      <c r="F52" s="686"/>
      <c r="G52" s="686"/>
      <c r="H52" s="686"/>
      <c r="I52" s="730"/>
      <c r="J52" s="730"/>
      <c r="K52" s="730"/>
      <c r="L52" s="730"/>
      <c r="M52" s="730"/>
      <c r="N52" s="725"/>
    </row>
    <row r="53" spans="1:14" s="124" customFormat="1">
      <c r="A53" s="857" t="s">
        <v>352</v>
      </c>
      <c r="B53" s="858" t="s">
        <v>353</v>
      </c>
      <c r="C53" s="533"/>
      <c r="D53" s="534"/>
      <c r="E53" s="534"/>
      <c r="F53" s="534"/>
      <c r="G53" s="534"/>
      <c r="H53" s="534"/>
      <c r="I53" s="648"/>
      <c r="J53" s="648"/>
      <c r="K53" s="648"/>
      <c r="L53" s="648"/>
      <c r="M53" s="648"/>
      <c r="N53" s="724"/>
    </row>
    <row r="54" spans="1:14" s="124" customFormat="1">
      <c r="A54" s="498"/>
      <c r="B54" s="495" t="s">
        <v>494</v>
      </c>
      <c r="C54" s="510">
        <v>45</v>
      </c>
      <c r="D54" s="430">
        <v>12</v>
      </c>
      <c r="E54" s="430">
        <v>1016</v>
      </c>
      <c r="F54" s="430"/>
      <c r="G54" s="430"/>
      <c r="H54" s="430"/>
      <c r="I54" s="431"/>
      <c r="J54" s="431"/>
      <c r="K54" s="431"/>
      <c r="L54" s="431"/>
      <c r="M54" s="431"/>
      <c r="N54" s="503">
        <f t="shared" si="0"/>
        <v>1073</v>
      </c>
    </row>
    <row r="55" spans="1:14" s="124" customFormat="1">
      <c r="A55" s="498"/>
      <c r="B55" s="495" t="s">
        <v>495</v>
      </c>
      <c r="C55" s="510">
        <v>45</v>
      </c>
      <c r="D55" s="430">
        <v>12</v>
      </c>
      <c r="E55" s="430">
        <v>1016</v>
      </c>
      <c r="F55" s="430"/>
      <c r="G55" s="430"/>
      <c r="H55" s="430"/>
      <c r="I55" s="431"/>
      <c r="J55" s="431"/>
      <c r="K55" s="431"/>
      <c r="L55" s="431"/>
      <c r="M55" s="431"/>
      <c r="N55" s="503">
        <f t="shared" si="0"/>
        <v>1073</v>
      </c>
    </row>
    <row r="56" spans="1:14" s="124" customFormat="1" ht="13.5" thickBot="1">
      <c r="A56" s="621"/>
      <c r="B56" s="856"/>
      <c r="C56" s="729"/>
      <c r="D56" s="686"/>
      <c r="E56" s="686"/>
      <c r="F56" s="686"/>
      <c r="G56" s="686"/>
      <c r="H56" s="686"/>
      <c r="I56" s="730"/>
      <c r="J56" s="730"/>
      <c r="K56" s="730"/>
      <c r="L56" s="730"/>
      <c r="M56" s="730"/>
      <c r="N56" s="725"/>
    </row>
    <row r="57" spans="1:14" s="124" customFormat="1">
      <c r="A57" s="857" t="s">
        <v>354</v>
      </c>
      <c r="B57" s="858" t="s">
        <v>355</v>
      </c>
      <c r="C57" s="533"/>
      <c r="D57" s="534"/>
      <c r="E57" s="534"/>
      <c r="F57" s="534"/>
      <c r="G57" s="534"/>
      <c r="H57" s="534"/>
      <c r="I57" s="648"/>
      <c r="J57" s="648"/>
      <c r="K57" s="648"/>
      <c r="L57" s="648"/>
      <c r="M57" s="648"/>
      <c r="N57" s="724"/>
    </row>
    <row r="58" spans="1:14" s="124" customFormat="1">
      <c r="A58" s="498"/>
      <c r="B58" s="495" t="s">
        <v>494</v>
      </c>
      <c r="C58" s="510"/>
      <c r="D58" s="430"/>
      <c r="E58" s="430">
        <v>18060</v>
      </c>
      <c r="F58" s="430"/>
      <c r="G58" s="430"/>
      <c r="H58" s="430"/>
      <c r="I58" s="431"/>
      <c r="J58" s="431"/>
      <c r="K58" s="431"/>
      <c r="L58" s="431"/>
      <c r="M58" s="431"/>
      <c r="N58" s="503">
        <f t="shared" si="0"/>
        <v>18060</v>
      </c>
    </row>
    <row r="59" spans="1:14" s="124" customFormat="1">
      <c r="A59" s="498"/>
      <c r="B59" s="495" t="s">
        <v>495</v>
      </c>
      <c r="C59" s="510"/>
      <c r="D59" s="430"/>
      <c r="E59" s="430">
        <v>18060</v>
      </c>
      <c r="F59" s="430"/>
      <c r="G59" s="430"/>
      <c r="H59" s="430"/>
      <c r="I59" s="431"/>
      <c r="J59" s="431"/>
      <c r="K59" s="431"/>
      <c r="L59" s="431"/>
      <c r="M59" s="431"/>
      <c r="N59" s="503">
        <f t="shared" si="0"/>
        <v>18060</v>
      </c>
    </row>
    <row r="60" spans="1:14" s="124" customFormat="1" ht="13.5" thickBot="1">
      <c r="A60" s="621"/>
      <c r="B60" s="856"/>
      <c r="C60" s="729"/>
      <c r="D60" s="686"/>
      <c r="E60" s="686"/>
      <c r="F60" s="686"/>
      <c r="G60" s="686"/>
      <c r="H60" s="686"/>
      <c r="I60" s="730"/>
      <c r="J60" s="730"/>
      <c r="K60" s="730"/>
      <c r="L60" s="730"/>
      <c r="M60" s="730"/>
      <c r="N60" s="725"/>
    </row>
    <row r="61" spans="1:14" s="124" customFormat="1">
      <c r="A61" s="857" t="s">
        <v>356</v>
      </c>
      <c r="B61" s="858" t="s">
        <v>357</v>
      </c>
      <c r="C61" s="533"/>
      <c r="D61" s="534"/>
      <c r="E61" s="534"/>
      <c r="F61" s="534"/>
      <c r="G61" s="534"/>
      <c r="H61" s="534"/>
      <c r="I61" s="648"/>
      <c r="J61" s="648"/>
      <c r="K61" s="648"/>
      <c r="L61" s="648"/>
      <c r="M61" s="648"/>
      <c r="N61" s="724"/>
    </row>
    <row r="62" spans="1:14" s="124" customFormat="1">
      <c r="A62" s="498"/>
      <c r="B62" s="495" t="s">
        <v>494</v>
      </c>
      <c r="C62" s="510"/>
      <c r="D62" s="430"/>
      <c r="E62" s="430"/>
      <c r="F62" s="430"/>
      <c r="G62" s="430"/>
      <c r="H62" s="430"/>
      <c r="I62" s="431"/>
      <c r="J62" s="431"/>
      <c r="K62" s="431"/>
      <c r="L62" s="431"/>
      <c r="M62" s="431"/>
      <c r="N62" s="503">
        <f t="shared" si="0"/>
        <v>0</v>
      </c>
    </row>
    <row r="63" spans="1:14" s="124" customFormat="1">
      <c r="A63" s="498"/>
      <c r="B63" s="495" t="s">
        <v>495</v>
      </c>
      <c r="C63" s="510"/>
      <c r="D63" s="430"/>
      <c r="E63" s="430"/>
      <c r="F63" s="430"/>
      <c r="G63" s="430"/>
      <c r="H63" s="430"/>
      <c r="I63" s="431"/>
      <c r="J63" s="431"/>
      <c r="K63" s="431"/>
      <c r="L63" s="431"/>
      <c r="M63" s="431"/>
      <c r="N63" s="503">
        <f t="shared" si="0"/>
        <v>0</v>
      </c>
    </row>
    <row r="64" spans="1:14" s="124" customFormat="1" ht="13.5" thickBot="1">
      <c r="A64" s="621"/>
      <c r="B64" s="856"/>
      <c r="C64" s="729"/>
      <c r="D64" s="686"/>
      <c r="E64" s="686"/>
      <c r="F64" s="686"/>
      <c r="G64" s="686"/>
      <c r="H64" s="686"/>
      <c r="I64" s="730"/>
      <c r="J64" s="730"/>
      <c r="K64" s="730"/>
      <c r="L64" s="730"/>
      <c r="M64" s="730"/>
      <c r="N64" s="725"/>
    </row>
    <row r="65" spans="1:14" s="124" customFormat="1">
      <c r="A65" s="857" t="s">
        <v>358</v>
      </c>
      <c r="B65" s="858" t="s">
        <v>127</v>
      </c>
      <c r="C65" s="533"/>
      <c r="D65" s="534"/>
      <c r="E65" s="534"/>
      <c r="F65" s="534"/>
      <c r="G65" s="534"/>
      <c r="H65" s="534"/>
      <c r="I65" s="648"/>
      <c r="J65" s="648"/>
      <c r="K65" s="648"/>
      <c r="L65" s="648"/>
      <c r="M65" s="648"/>
      <c r="N65" s="724"/>
    </row>
    <row r="66" spans="1:14" s="124" customFormat="1">
      <c r="A66" s="498"/>
      <c r="B66" s="495" t="s">
        <v>494</v>
      </c>
      <c r="C66" s="510">
        <v>6789</v>
      </c>
      <c r="D66" s="430">
        <v>1875</v>
      </c>
      <c r="E66" s="430">
        <v>1780</v>
      </c>
      <c r="F66" s="430"/>
      <c r="G66" s="430"/>
      <c r="H66" s="430"/>
      <c r="I66" s="431"/>
      <c r="J66" s="431"/>
      <c r="K66" s="431"/>
      <c r="L66" s="431"/>
      <c r="M66" s="431"/>
      <c r="N66" s="503">
        <f t="shared" si="0"/>
        <v>10444</v>
      </c>
    </row>
    <row r="67" spans="1:14" s="124" customFormat="1">
      <c r="A67" s="498"/>
      <c r="B67" s="495" t="s">
        <v>495</v>
      </c>
      <c r="C67" s="510">
        <f>6789+18+81+9</f>
        <v>6897</v>
      </c>
      <c r="D67" s="430">
        <f>1875+5+41+2</f>
        <v>1923</v>
      </c>
      <c r="E67" s="430">
        <v>1780</v>
      </c>
      <c r="F67" s="430"/>
      <c r="G67" s="430"/>
      <c r="H67" s="430"/>
      <c r="I67" s="431"/>
      <c r="J67" s="431"/>
      <c r="K67" s="431"/>
      <c r="L67" s="431"/>
      <c r="M67" s="431"/>
      <c r="N67" s="503">
        <f t="shared" si="0"/>
        <v>10600</v>
      </c>
    </row>
    <row r="68" spans="1:14" s="124" customFormat="1" ht="13.5" thickBot="1">
      <c r="A68" s="621"/>
      <c r="B68" s="856"/>
      <c r="C68" s="729"/>
      <c r="D68" s="686"/>
      <c r="E68" s="686"/>
      <c r="F68" s="686"/>
      <c r="G68" s="686"/>
      <c r="H68" s="686"/>
      <c r="I68" s="730"/>
      <c r="J68" s="730"/>
      <c r="K68" s="730"/>
      <c r="L68" s="730"/>
      <c r="M68" s="730"/>
      <c r="N68" s="725"/>
    </row>
    <row r="69" spans="1:14" s="124" customFormat="1">
      <c r="A69" s="857" t="s">
        <v>359</v>
      </c>
      <c r="B69" s="858" t="s">
        <v>126</v>
      </c>
      <c r="C69" s="533"/>
      <c r="D69" s="534"/>
      <c r="E69" s="534"/>
      <c r="F69" s="534"/>
      <c r="G69" s="534"/>
      <c r="H69" s="534"/>
      <c r="I69" s="648"/>
      <c r="J69" s="648"/>
      <c r="K69" s="648"/>
      <c r="L69" s="648"/>
      <c r="M69" s="648"/>
      <c r="N69" s="724"/>
    </row>
    <row r="70" spans="1:14" s="124" customFormat="1">
      <c r="A70" s="498"/>
      <c r="B70" s="495" t="s">
        <v>494</v>
      </c>
      <c r="C70" s="510">
        <v>447</v>
      </c>
      <c r="D70" s="430">
        <v>121</v>
      </c>
      <c r="E70" s="430"/>
      <c r="F70" s="430"/>
      <c r="G70" s="430"/>
      <c r="H70" s="430"/>
      <c r="I70" s="431"/>
      <c r="J70" s="431"/>
      <c r="K70" s="431"/>
      <c r="L70" s="431"/>
      <c r="M70" s="431"/>
      <c r="N70" s="503">
        <f t="shared" ref="N70:N131" si="1">SUM(C70:M70)</f>
        <v>568</v>
      </c>
    </row>
    <row r="71" spans="1:14" s="124" customFormat="1">
      <c r="A71" s="498"/>
      <c r="B71" s="495" t="s">
        <v>495</v>
      </c>
      <c r="C71" s="510">
        <v>447</v>
      </c>
      <c r="D71" s="430">
        <v>121</v>
      </c>
      <c r="E71" s="430"/>
      <c r="F71" s="430"/>
      <c r="G71" s="430"/>
      <c r="H71" s="430"/>
      <c r="I71" s="431"/>
      <c r="J71" s="431"/>
      <c r="K71" s="431"/>
      <c r="L71" s="431"/>
      <c r="M71" s="431"/>
      <c r="N71" s="503">
        <f t="shared" si="1"/>
        <v>568</v>
      </c>
    </row>
    <row r="72" spans="1:14" s="124" customFormat="1" ht="13.5" thickBot="1">
      <c r="A72" s="621"/>
      <c r="B72" s="856"/>
      <c r="C72" s="729"/>
      <c r="D72" s="686"/>
      <c r="E72" s="686"/>
      <c r="F72" s="686"/>
      <c r="G72" s="686"/>
      <c r="H72" s="686"/>
      <c r="I72" s="730"/>
      <c r="J72" s="730"/>
      <c r="K72" s="730"/>
      <c r="L72" s="730"/>
      <c r="M72" s="730"/>
      <c r="N72" s="725"/>
    </row>
    <row r="73" spans="1:14" s="124" customFormat="1" ht="22.5" customHeight="1">
      <c r="A73" s="857" t="s">
        <v>360</v>
      </c>
      <c r="B73" s="858" t="s">
        <v>504</v>
      </c>
      <c r="C73" s="533"/>
      <c r="D73" s="534"/>
      <c r="E73" s="534"/>
      <c r="F73" s="534"/>
      <c r="G73" s="534"/>
      <c r="H73" s="534"/>
      <c r="I73" s="648"/>
      <c r="J73" s="648"/>
      <c r="K73" s="648"/>
      <c r="L73" s="648"/>
      <c r="M73" s="648"/>
      <c r="N73" s="724"/>
    </row>
    <row r="74" spans="1:14" s="124" customFormat="1" ht="15.75" customHeight="1">
      <c r="A74" s="498"/>
      <c r="B74" s="495" t="s">
        <v>494</v>
      </c>
      <c r="C74" s="510">
        <v>520</v>
      </c>
      <c r="D74" s="430">
        <v>140</v>
      </c>
      <c r="E74" s="430">
        <v>1180</v>
      </c>
      <c r="F74" s="430"/>
      <c r="G74" s="430"/>
      <c r="H74" s="430"/>
      <c r="I74" s="431"/>
      <c r="J74" s="431"/>
      <c r="K74" s="431"/>
      <c r="L74" s="431"/>
      <c r="M74" s="431"/>
      <c r="N74" s="503">
        <f t="shared" si="1"/>
        <v>1840</v>
      </c>
    </row>
    <row r="75" spans="1:14" s="124" customFormat="1" ht="15.75" customHeight="1">
      <c r="A75" s="498"/>
      <c r="B75" s="495" t="s">
        <v>495</v>
      </c>
      <c r="C75" s="510">
        <v>520</v>
      </c>
      <c r="D75" s="430">
        <v>140</v>
      </c>
      <c r="E75" s="430">
        <v>1180</v>
      </c>
      <c r="F75" s="430"/>
      <c r="G75" s="430"/>
      <c r="H75" s="430"/>
      <c r="I75" s="431"/>
      <c r="J75" s="431"/>
      <c r="K75" s="431"/>
      <c r="L75" s="431"/>
      <c r="M75" s="431"/>
      <c r="N75" s="503">
        <f t="shared" si="1"/>
        <v>1840</v>
      </c>
    </row>
    <row r="76" spans="1:14" s="124" customFormat="1" ht="15.75" customHeight="1" thickBot="1">
      <c r="A76" s="621"/>
      <c r="B76" s="856"/>
      <c r="C76" s="729"/>
      <c r="D76" s="686"/>
      <c r="E76" s="686"/>
      <c r="F76" s="686"/>
      <c r="G76" s="686"/>
      <c r="H76" s="686"/>
      <c r="I76" s="730"/>
      <c r="J76" s="730"/>
      <c r="K76" s="730"/>
      <c r="L76" s="730"/>
      <c r="M76" s="730"/>
      <c r="N76" s="725"/>
    </row>
    <row r="77" spans="1:14" s="124" customFormat="1" ht="15.75" customHeight="1">
      <c r="A77" s="857" t="s">
        <v>403</v>
      </c>
      <c r="B77" s="858" t="s">
        <v>404</v>
      </c>
      <c r="C77" s="533"/>
      <c r="D77" s="534"/>
      <c r="E77" s="534"/>
      <c r="F77" s="534"/>
      <c r="G77" s="534"/>
      <c r="H77" s="534"/>
      <c r="I77" s="648"/>
      <c r="J77" s="648"/>
      <c r="K77" s="648"/>
      <c r="L77" s="648"/>
      <c r="M77" s="648"/>
      <c r="N77" s="724"/>
    </row>
    <row r="78" spans="1:14" s="124" customFormat="1" ht="15.75" customHeight="1">
      <c r="A78" s="498"/>
      <c r="B78" s="495" t="s">
        <v>494</v>
      </c>
      <c r="C78" s="510"/>
      <c r="D78" s="430"/>
      <c r="E78" s="430"/>
      <c r="F78" s="430"/>
      <c r="G78" s="430"/>
      <c r="H78" s="430"/>
      <c r="I78" s="431">
        <v>780</v>
      </c>
      <c r="J78" s="431"/>
      <c r="K78" s="431"/>
      <c r="L78" s="431"/>
      <c r="M78" s="431"/>
      <c r="N78" s="503">
        <f t="shared" si="1"/>
        <v>780</v>
      </c>
    </row>
    <row r="79" spans="1:14" s="124" customFormat="1" ht="15.75" customHeight="1">
      <c r="A79" s="498"/>
      <c r="B79" s="495" t="s">
        <v>495</v>
      </c>
      <c r="C79" s="510"/>
      <c r="D79" s="430"/>
      <c r="E79" s="430"/>
      <c r="F79" s="430"/>
      <c r="G79" s="430"/>
      <c r="H79" s="430"/>
      <c r="I79" s="431">
        <v>780</v>
      </c>
      <c r="J79" s="431"/>
      <c r="K79" s="431"/>
      <c r="L79" s="431"/>
      <c r="M79" s="431"/>
      <c r="N79" s="503">
        <f t="shared" si="1"/>
        <v>780</v>
      </c>
    </row>
    <row r="80" spans="1:14" s="124" customFormat="1" ht="15.75" customHeight="1" thickBot="1">
      <c r="A80" s="621"/>
      <c r="B80" s="856"/>
      <c r="C80" s="729"/>
      <c r="D80" s="686"/>
      <c r="E80" s="686"/>
      <c r="F80" s="686"/>
      <c r="G80" s="686"/>
      <c r="H80" s="686"/>
      <c r="I80" s="730"/>
      <c r="J80" s="730"/>
      <c r="K80" s="730"/>
      <c r="L80" s="730"/>
      <c r="M80" s="730"/>
      <c r="N80" s="725"/>
    </row>
    <row r="81" spans="1:14" s="124" customFormat="1" ht="15.75" customHeight="1">
      <c r="A81" s="857" t="s">
        <v>405</v>
      </c>
      <c r="B81" s="858" t="s">
        <v>406</v>
      </c>
      <c r="C81" s="533"/>
      <c r="D81" s="534"/>
      <c r="E81" s="534"/>
      <c r="F81" s="534"/>
      <c r="G81" s="534"/>
      <c r="H81" s="534"/>
      <c r="I81" s="648"/>
      <c r="J81" s="648"/>
      <c r="K81" s="648"/>
      <c r="L81" s="648"/>
      <c r="M81" s="648"/>
      <c r="N81" s="724"/>
    </row>
    <row r="82" spans="1:14" s="124" customFormat="1" ht="15.75" customHeight="1">
      <c r="A82" s="498"/>
      <c r="B82" s="495" t="s">
        <v>494</v>
      </c>
      <c r="C82" s="510"/>
      <c r="D82" s="430"/>
      <c r="E82" s="430"/>
      <c r="F82" s="430"/>
      <c r="G82" s="430"/>
      <c r="H82" s="430"/>
      <c r="I82" s="431">
        <v>900</v>
      </c>
      <c r="J82" s="431"/>
      <c r="K82" s="431"/>
      <c r="L82" s="431"/>
      <c r="M82" s="431"/>
      <c r="N82" s="503">
        <f t="shared" si="1"/>
        <v>900</v>
      </c>
    </row>
    <row r="83" spans="1:14" s="124" customFormat="1" ht="15.75" customHeight="1">
      <c r="A83" s="498"/>
      <c r="B83" s="495" t="s">
        <v>495</v>
      </c>
      <c r="C83" s="510"/>
      <c r="D83" s="430"/>
      <c r="E83" s="430"/>
      <c r="F83" s="430"/>
      <c r="G83" s="430"/>
      <c r="H83" s="430"/>
      <c r="I83" s="431">
        <v>900</v>
      </c>
      <c r="J83" s="431"/>
      <c r="K83" s="431"/>
      <c r="L83" s="431"/>
      <c r="M83" s="431"/>
      <c r="N83" s="503">
        <f t="shared" si="1"/>
        <v>900</v>
      </c>
    </row>
    <row r="84" spans="1:14" s="124" customFormat="1" ht="15.75" customHeight="1" thickBot="1">
      <c r="A84" s="621"/>
      <c r="B84" s="856"/>
      <c r="C84" s="729"/>
      <c r="D84" s="686"/>
      <c r="E84" s="686"/>
      <c r="F84" s="686"/>
      <c r="G84" s="686"/>
      <c r="H84" s="686"/>
      <c r="I84" s="730"/>
      <c r="J84" s="730"/>
      <c r="K84" s="730"/>
      <c r="L84" s="730"/>
      <c r="M84" s="730"/>
      <c r="N84" s="725"/>
    </row>
    <row r="85" spans="1:14" s="124" customFormat="1" ht="15.75" customHeight="1">
      <c r="A85" s="857" t="s">
        <v>362</v>
      </c>
      <c r="B85" s="858" t="s">
        <v>363</v>
      </c>
      <c r="C85" s="533"/>
      <c r="D85" s="534"/>
      <c r="E85" s="534"/>
      <c r="F85" s="534"/>
      <c r="G85" s="534"/>
      <c r="H85" s="534"/>
      <c r="I85" s="648"/>
      <c r="J85" s="648"/>
      <c r="K85" s="648"/>
      <c r="L85" s="648"/>
      <c r="M85" s="648"/>
      <c r="N85" s="724">
        <f t="shared" si="1"/>
        <v>0</v>
      </c>
    </row>
    <row r="86" spans="1:14" s="124" customFormat="1" ht="15.75" customHeight="1">
      <c r="A86" s="504"/>
      <c r="B86" s="495" t="s">
        <v>494</v>
      </c>
      <c r="C86" s="510"/>
      <c r="D86" s="430"/>
      <c r="E86" s="430">
        <v>3215</v>
      </c>
      <c r="F86" s="430"/>
      <c r="G86" s="430"/>
      <c r="H86" s="430"/>
      <c r="I86" s="431"/>
      <c r="J86" s="431"/>
      <c r="K86" s="431"/>
      <c r="L86" s="431"/>
      <c r="M86" s="431"/>
      <c r="N86" s="503">
        <f t="shared" si="1"/>
        <v>3215</v>
      </c>
    </row>
    <row r="87" spans="1:14" s="124" customFormat="1" ht="15.75" customHeight="1">
      <c r="A87" s="504"/>
      <c r="B87" s="495" t="s">
        <v>495</v>
      </c>
      <c r="C87" s="510"/>
      <c r="D87" s="430"/>
      <c r="E87" s="430">
        <v>3215</v>
      </c>
      <c r="F87" s="430"/>
      <c r="G87" s="430"/>
      <c r="H87" s="430"/>
      <c r="I87" s="431"/>
      <c r="J87" s="431"/>
      <c r="K87" s="431"/>
      <c r="L87" s="431"/>
      <c r="M87" s="431"/>
      <c r="N87" s="503">
        <f t="shared" si="1"/>
        <v>3215</v>
      </c>
    </row>
    <row r="88" spans="1:14" s="124" customFormat="1" ht="15.75" customHeight="1" thickBot="1">
      <c r="A88" s="860"/>
      <c r="B88" s="856"/>
      <c r="C88" s="729"/>
      <c r="D88" s="686"/>
      <c r="E88" s="686"/>
      <c r="F88" s="686"/>
      <c r="G88" s="686"/>
      <c r="H88" s="686"/>
      <c r="I88" s="730"/>
      <c r="J88" s="730"/>
      <c r="K88" s="730"/>
      <c r="L88" s="730"/>
      <c r="M88" s="730"/>
      <c r="N88" s="725"/>
    </row>
    <row r="89" spans="1:14" s="124" customFormat="1" ht="25.5">
      <c r="A89" s="859" t="s">
        <v>381</v>
      </c>
      <c r="B89" s="858" t="s">
        <v>152</v>
      </c>
      <c r="C89" s="533"/>
      <c r="D89" s="534"/>
      <c r="E89" s="534"/>
      <c r="F89" s="534"/>
      <c r="G89" s="534"/>
      <c r="H89" s="534"/>
      <c r="I89" s="648"/>
      <c r="J89" s="648"/>
      <c r="K89" s="648"/>
      <c r="L89" s="648"/>
      <c r="M89" s="648"/>
      <c r="N89" s="724"/>
    </row>
    <row r="90" spans="1:14" s="124" customFormat="1">
      <c r="A90" s="504"/>
      <c r="B90" s="495" t="s">
        <v>494</v>
      </c>
      <c r="C90" s="510"/>
      <c r="D90" s="430"/>
      <c r="E90" s="430"/>
      <c r="F90" s="430"/>
      <c r="G90" s="430"/>
      <c r="H90" s="430"/>
      <c r="I90" s="431">
        <v>19259</v>
      </c>
      <c r="J90" s="431"/>
      <c r="K90" s="431"/>
      <c r="L90" s="431"/>
      <c r="M90" s="431"/>
      <c r="N90" s="503">
        <f t="shared" si="1"/>
        <v>19259</v>
      </c>
    </row>
    <row r="91" spans="1:14" s="124" customFormat="1">
      <c r="A91" s="504"/>
      <c r="B91" s="495" t="s">
        <v>495</v>
      </c>
      <c r="C91" s="510"/>
      <c r="D91" s="430"/>
      <c r="E91" s="430"/>
      <c r="F91" s="430"/>
      <c r="G91" s="430"/>
      <c r="H91" s="430"/>
      <c r="I91" s="431">
        <f>19259+80+100</f>
        <v>19439</v>
      </c>
      <c r="J91" s="431"/>
      <c r="K91" s="431"/>
      <c r="L91" s="431"/>
      <c r="M91" s="431"/>
      <c r="N91" s="503">
        <f t="shared" si="1"/>
        <v>19439</v>
      </c>
    </row>
    <row r="92" spans="1:14" s="124" customFormat="1" ht="13.5" thickBot="1">
      <c r="A92" s="860"/>
      <c r="B92" s="856"/>
      <c r="C92" s="729"/>
      <c r="D92" s="686"/>
      <c r="E92" s="686"/>
      <c r="F92" s="686"/>
      <c r="G92" s="686"/>
      <c r="H92" s="686"/>
      <c r="I92" s="730"/>
      <c r="J92" s="730"/>
      <c r="K92" s="730"/>
      <c r="L92" s="730"/>
      <c r="M92" s="730"/>
      <c r="N92" s="725"/>
    </row>
    <row r="93" spans="1:14" s="124" customFormat="1" ht="25.5">
      <c r="A93" s="861" t="s">
        <v>382</v>
      </c>
      <c r="B93" s="858" t="s">
        <v>383</v>
      </c>
      <c r="C93" s="709"/>
      <c r="D93" s="614"/>
      <c r="E93" s="614"/>
      <c r="F93" s="614"/>
      <c r="G93" s="614"/>
      <c r="H93" s="614"/>
      <c r="I93" s="648"/>
      <c r="J93" s="648"/>
      <c r="K93" s="648"/>
      <c r="L93" s="648"/>
      <c r="M93" s="648"/>
      <c r="N93" s="724"/>
    </row>
    <row r="94" spans="1:14" s="124" customFormat="1">
      <c r="A94" s="504"/>
      <c r="B94" s="495" t="s">
        <v>494</v>
      </c>
      <c r="C94" s="510"/>
      <c r="D94" s="430"/>
      <c r="E94" s="430"/>
      <c r="F94" s="430"/>
      <c r="G94" s="430"/>
      <c r="H94" s="430"/>
      <c r="I94" s="431"/>
      <c r="J94" s="431">
        <v>76685</v>
      </c>
      <c r="K94" s="431"/>
      <c r="L94" s="431"/>
      <c r="M94" s="431"/>
      <c r="N94" s="503">
        <f t="shared" si="1"/>
        <v>76685</v>
      </c>
    </row>
    <row r="95" spans="1:14" s="124" customFormat="1">
      <c r="A95" s="504"/>
      <c r="B95" s="495" t="s">
        <v>495</v>
      </c>
      <c r="C95" s="510"/>
      <c r="D95" s="430"/>
      <c r="E95" s="430"/>
      <c r="F95" s="430"/>
      <c r="G95" s="430"/>
      <c r="H95" s="430"/>
      <c r="I95" s="431"/>
      <c r="J95" s="431">
        <v>76685</v>
      </c>
      <c r="K95" s="431"/>
      <c r="L95" s="431"/>
      <c r="M95" s="431"/>
      <c r="N95" s="503">
        <f t="shared" si="1"/>
        <v>76685</v>
      </c>
    </row>
    <row r="96" spans="1:14" s="124" customFormat="1" ht="13.5" thickBot="1">
      <c r="A96" s="860"/>
      <c r="B96" s="856"/>
      <c r="C96" s="729"/>
      <c r="D96" s="686"/>
      <c r="E96" s="686"/>
      <c r="F96" s="686"/>
      <c r="G96" s="686"/>
      <c r="H96" s="686"/>
      <c r="I96" s="730"/>
      <c r="J96" s="730"/>
      <c r="K96" s="730"/>
      <c r="L96" s="730"/>
      <c r="M96" s="730"/>
      <c r="N96" s="725"/>
    </row>
    <row r="97" spans="1:14" s="124" customFormat="1">
      <c r="A97" s="859" t="s">
        <v>397</v>
      </c>
      <c r="B97" s="858" t="s">
        <v>398</v>
      </c>
      <c r="C97" s="533"/>
      <c r="D97" s="534"/>
      <c r="E97" s="534"/>
      <c r="F97" s="534"/>
      <c r="G97" s="534"/>
      <c r="H97" s="534"/>
      <c r="I97" s="648"/>
      <c r="J97" s="648"/>
      <c r="K97" s="648"/>
      <c r="L97" s="648"/>
      <c r="M97" s="648"/>
      <c r="N97" s="724"/>
    </row>
    <row r="98" spans="1:14" s="124" customFormat="1">
      <c r="A98" s="504"/>
      <c r="B98" s="495" t="s">
        <v>494</v>
      </c>
      <c r="C98" s="510"/>
      <c r="D98" s="430"/>
      <c r="E98" s="430"/>
      <c r="F98" s="430"/>
      <c r="G98" s="430"/>
      <c r="H98" s="430"/>
      <c r="I98" s="431"/>
      <c r="J98" s="431"/>
      <c r="K98" s="431"/>
      <c r="L98" s="431"/>
      <c r="M98" s="431"/>
      <c r="N98" s="503">
        <f t="shared" si="1"/>
        <v>0</v>
      </c>
    </row>
    <row r="99" spans="1:14" s="124" customFormat="1">
      <c r="A99" s="504"/>
      <c r="B99" s="495" t="s">
        <v>495</v>
      </c>
      <c r="C99" s="510"/>
      <c r="D99" s="430"/>
      <c r="E99" s="430"/>
      <c r="F99" s="430"/>
      <c r="G99" s="430"/>
      <c r="H99" s="430"/>
      <c r="I99" s="431"/>
      <c r="J99" s="431"/>
      <c r="K99" s="431"/>
      <c r="L99" s="431"/>
      <c r="M99" s="431"/>
      <c r="N99" s="503">
        <f t="shared" si="1"/>
        <v>0</v>
      </c>
    </row>
    <row r="100" spans="1:14" s="124" customFormat="1" ht="13.5" thickBot="1">
      <c r="A100" s="860"/>
      <c r="B100" s="856"/>
      <c r="C100" s="729"/>
      <c r="D100" s="686"/>
      <c r="E100" s="686"/>
      <c r="F100" s="686"/>
      <c r="G100" s="686"/>
      <c r="H100" s="686"/>
      <c r="I100" s="730"/>
      <c r="J100" s="730"/>
      <c r="K100" s="730"/>
      <c r="L100" s="730"/>
      <c r="M100" s="730"/>
      <c r="N100" s="725"/>
    </row>
    <row r="101" spans="1:14" s="124" customFormat="1">
      <c r="A101" s="859" t="s">
        <v>401</v>
      </c>
      <c r="B101" s="858" t="s">
        <v>402</v>
      </c>
      <c r="C101" s="533"/>
      <c r="D101" s="534"/>
      <c r="E101" s="534"/>
      <c r="F101" s="534"/>
      <c r="G101" s="534"/>
      <c r="H101" s="534"/>
      <c r="I101" s="648"/>
      <c r="J101" s="648"/>
      <c r="K101" s="648"/>
      <c r="L101" s="648"/>
      <c r="M101" s="648"/>
      <c r="N101" s="724"/>
    </row>
    <row r="102" spans="1:14" s="124" customFormat="1">
      <c r="A102" s="504"/>
      <c r="B102" s="495" t="s">
        <v>494</v>
      </c>
      <c r="C102" s="510"/>
      <c r="D102" s="430"/>
      <c r="E102" s="430">
        <v>2180</v>
      </c>
      <c r="F102" s="430"/>
      <c r="G102" s="430"/>
      <c r="H102" s="430"/>
      <c r="I102" s="431"/>
      <c r="J102" s="431"/>
      <c r="K102" s="431"/>
      <c r="L102" s="431"/>
      <c r="M102" s="431"/>
      <c r="N102" s="503">
        <f t="shared" si="1"/>
        <v>2180</v>
      </c>
    </row>
    <row r="103" spans="1:14" s="124" customFormat="1">
      <c r="A103" s="504"/>
      <c r="B103" s="495" t="s">
        <v>495</v>
      </c>
      <c r="C103" s="510"/>
      <c r="D103" s="430"/>
      <c r="E103" s="430">
        <v>2180</v>
      </c>
      <c r="F103" s="430"/>
      <c r="G103" s="430"/>
      <c r="H103" s="430"/>
      <c r="I103" s="431"/>
      <c r="J103" s="431"/>
      <c r="K103" s="431"/>
      <c r="L103" s="431"/>
      <c r="M103" s="431"/>
      <c r="N103" s="503">
        <f t="shared" si="1"/>
        <v>2180</v>
      </c>
    </row>
    <row r="104" spans="1:14" s="124" customFormat="1" ht="13.5" thickBot="1">
      <c r="A104" s="860"/>
      <c r="B104" s="856"/>
      <c r="C104" s="729"/>
      <c r="D104" s="686"/>
      <c r="E104" s="686"/>
      <c r="F104" s="686"/>
      <c r="G104" s="686"/>
      <c r="H104" s="686"/>
      <c r="I104" s="730"/>
      <c r="J104" s="730"/>
      <c r="K104" s="730"/>
      <c r="L104" s="730"/>
      <c r="M104" s="730"/>
      <c r="N104" s="725"/>
    </row>
    <row r="105" spans="1:14" s="124" customFormat="1">
      <c r="A105" s="859" t="s">
        <v>399</v>
      </c>
      <c r="B105" s="858" t="s">
        <v>400</v>
      </c>
      <c r="C105" s="533"/>
      <c r="D105" s="534"/>
      <c r="E105" s="534"/>
      <c r="F105" s="534"/>
      <c r="G105" s="534"/>
      <c r="H105" s="534"/>
      <c r="I105" s="648"/>
      <c r="J105" s="648"/>
      <c r="K105" s="648"/>
      <c r="L105" s="648"/>
      <c r="M105" s="648"/>
      <c r="N105" s="724"/>
    </row>
    <row r="106" spans="1:14" s="124" customFormat="1">
      <c r="A106" s="504"/>
      <c r="B106" s="495" t="s">
        <v>494</v>
      </c>
      <c r="C106" s="510"/>
      <c r="D106" s="430"/>
      <c r="E106" s="430"/>
      <c r="F106" s="430"/>
      <c r="G106" s="430"/>
      <c r="H106" s="430"/>
      <c r="I106" s="431"/>
      <c r="J106" s="431"/>
      <c r="K106" s="431"/>
      <c r="L106" s="431"/>
      <c r="M106" s="431"/>
      <c r="N106" s="503">
        <f t="shared" si="1"/>
        <v>0</v>
      </c>
    </row>
    <row r="107" spans="1:14" s="124" customFormat="1">
      <c r="A107" s="504"/>
      <c r="B107" s="495" t="s">
        <v>495</v>
      </c>
      <c r="C107" s="510"/>
      <c r="D107" s="430"/>
      <c r="E107" s="430"/>
      <c r="F107" s="430"/>
      <c r="G107" s="430"/>
      <c r="H107" s="430"/>
      <c r="I107" s="431"/>
      <c r="J107" s="431"/>
      <c r="K107" s="431"/>
      <c r="L107" s="431"/>
      <c r="M107" s="431"/>
      <c r="N107" s="503">
        <f t="shared" si="1"/>
        <v>0</v>
      </c>
    </row>
    <row r="108" spans="1:14" s="124" customFormat="1" ht="13.5" thickBot="1">
      <c r="A108" s="860"/>
      <c r="B108" s="856"/>
      <c r="C108" s="729"/>
      <c r="D108" s="686"/>
      <c r="E108" s="686"/>
      <c r="F108" s="686"/>
      <c r="G108" s="686"/>
      <c r="H108" s="686"/>
      <c r="I108" s="730"/>
      <c r="J108" s="730"/>
      <c r="K108" s="730"/>
      <c r="L108" s="730"/>
      <c r="M108" s="730"/>
      <c r="N108" s="725"/>
    </row>
    <row r="109" spans="1:14" s="124" customFormat="1" ht="15.75" customHeight="1">
      <c r="A109" s="857" t="s">
        <v>364</v>
      </c>
      <c r="B109" s="858" t="s">
        <v>193</v>
      </c>
      <c r="C109" s="533"/>
      <c r="D109" s="534"/>
      <c r="E109" s="534"/>
      <c r="F109" s="534"/>
      <c r="G109" s="534"/>
      <c r="H109" s="534"/>
      <c r="I109" s="648"/>
      <c r="J109" s="648"/>
      <c r="K109" s="648"/>
      <c r="L109" s="648"/>
      <c r="M109" s="648"/>
      <c r="N109" s="724"/>
    </row>
    <row r="110" spans="1:14" s="124" customFormat="1" ht="15.75" customHeight="1">
      <c r="A110" s="498"/>
      <c r="B110" s="495" t="s">
        <v>494</v>
      </c>
      <c r="C110" s="510"/>
      <c r="D110" s="430"/>
      <c r="E110" s="430">
        <v>19515</v>
      </c>
      <c r="F110" s="430"/>
      <c r="G110" s="430"/>
      <c r="H110" s="430"/>
      <c r="I110" s="431"/>
      <c r="J110" s="431"/>
      <c r="K110" s="431"/>
      <c r="L110" s="431"/>
      <c r="M110" s="431"/>
      <c r="N110" s="503">
        <f t="shared" si="1"/>
        <v>19515</v>
      </c>
    </row>
    <row r="111" spans="1:14" s="124" customFormat="1" ht="15.75" customHeight="1">
      <c r="A111" s="498"/>
      <c r="B111" s="495" t="s">
        <v>495</v>
      </c>
      <c r="C111" s="510"/>
      <c r="D111" s="430"/>
      <c r="E111" s="430">
        <v>19515</v>
      </c>
      <c r="F111" s="430"/>
      <c r="G111" s="430"/>
      <c r="H111" s="430"/>
      <c r="I111" s="431"/>
      <c r="J111" s="431"/>
      <c r="K111" s="431"/>
      <c r="L111" s="431"/>
      <c r="M111" s="431"/>
      <c r="N111" s="503">
        <f t="shared" si="1"/>
        <v>19515</v>
      </c>
    </row>
    <row r="112" spans="1:14" s="124" customFormat="1" ht="15.75" customHeight="1" thickBot="1">
      <c r="A112" s="621"/>
      <c r="B112" s="856"/>
      <c r="C112" s="729"/>
      <c r="D112" s="686"/>
      <c r="E112" s="686"/>
      <c r="F112" s="686"/>
      <c r="G112" s="686"/>
      <c r="H112" s="686"/>
      <c r="I112" s="730"/>
      <c r="J112" s="730"/>
      <c r="K112" s="730"/>
      <c r="L112" s="730"/>
      <c r="M112" s="730"/>
      <c r="N112" s="725"/>
    </row>
    <row r="113" spans="1:14" s="124" customFormat="1" ht="15.75" customHeight="1">
      <c r="A113" s="857" t="s">
        <v>365</v>
      </c>
      <c r="B113" s="858" t="s">
        <v>129</v>
      </c>
      <c r="C113" s="533"/>
      <c r="D113" s="534"/>
      <c r="E113" s="534"/>
      <c r="F113" s="534"/>
      <c r="G113" s="534"/>
      <c r="H113" s="534"/>
      <c r="I113" s="648"/>
      <c r="J113" s="648"/>
      <c r="K113" s="648"/>
      <c r="L113" s="648"/>
      <c r="M113" s="648"/>
      <c r="N113" s="724"/>
    </row>
    <row r="114" spans="1:14" s="124" customFormat="1" ht="15.75" customHeight="1">
      <c r="A114" s="498"/>
      <c r="B114" s="495" t="s">
        <v>494</v>
      </c>
      <c r="C114" s="510">
        <v>325</v>
      </c>
      <c r="D114" s="430">
        <v>88</v>
      </c>
      <c r="E114" s="430">
        <v>1720</v>
      </c>
      <c r="F114" s="430"/>
      <c r="G114" s="430"/>
      <c r="H114" s="430"/>
      <c r="I114" s="431"/>
      <c r="J114" s="431"/>
      <c r="K114" s="431"/>
      <c r="L114" s="431"/>
      <c r="M114" s="431"/>
      <c r="N114" s="503">
        <f t="shared" si="1"/>
        <v>2133</v>
      </c>
    </row>
    <row r="115" spans="1:14" s="124" customFormat="1" ht="15.75" customHeight="1">
      <c r="A115" s="498"/>
      <c r="B115" s="495" t="s">
        <v>495</v>
      </c>
      <c r="C115" s="510">
        <v>325</v>
      </c>
      <c r="D115" s="430">
        <v>88</v>
      </c>
      <c r="E115" s="430">
        <v>1720</v>
      </c>
      <c r="F115" s="430"/>
      <c r="G115" s="430"/>
      <c r="H115" s="430"/>
      <c r="I115" s="431"/>
      <c r="J115" s="431"/>
      <c r="K115" s="431"/>
      <c r="L115" s="431"/>
      <c r="M115" s="431"/>
      <c r="N115" s="503">
        <f t="shared" si="1"/>
        <v>2133</v>
      </c>
    </row>
    <row r="116" spans="1:14" s="124" customFormat="1" ht="15.75" customHeight="1" thickBot="1">
      <c r="A116" s="621"/>
      <c r="B116" s="856"/>
      <c r="C116" s="729"/>
      <c r="D116" s="686"/>
      <c r="E116" s="686"/>
      <c r="F116" s="686"/>
      <c r="G116" s="686"/>
      <c r="H116" s="686"/>
      <c r="I116" s="730"/>
      <c r="J116" s="730"/>
      <c r="K116" s="730"/>
      <c r="L116" s="730"/>
      <c r="M116" s="730"/>
      <c r="N116" s="725"/>
    </row>
    <row r="117" spans="1:14" s="124" customFormat="1" ht="15.75" customHeight="1">
      <c r="A117" s="857" t="s">
        <v>366</v>
      </c>
      <c r="B117" s="858" t="s">
        <v>367</v>
      </c>
      <c r="C117" s="533"/>
      <c r="D117" s="534"/>
      <c r="E117" s="534"/>
      <c r="F117" s="534"/>
      <c r="G117" s="534"/>
      <c r="H117" s="534"/>
      <c r="I117" s="648"/>
      <c r="J117" s="648"/>
      <c r="K117" s="648"/>
      <c r="L117" s="648"/>
      <c r="M117" s="648"/>
      <c r="N117" s="724"/>
    </row>
    <row r="118" spans="1:14" s="124" customFormat="1" ht="15.75" customHeight="1">
      <c r="A118" s="498"/>
      <c r="B118" s="495" t="s">
        <v>494</v>
      </c>
      <c r="C118" s="510"/>
      <c r="D118" s="430"/>
      <c r="E118" s="430"/>
      <c r="F118" s="430">
        <v>4320</v>
      </c>
      <c r="G118" s="430"/>
      <c r="H118" s="430"/>
      <c r="I118" s="431"/>
      <c r="J118" s="431"/>
      <c r="K118" s="431"/>
      <c r="L118" s="431"/>
      <c r="M118" s="431"/>
      <c r="N118" s="503">
        <f t="shared" si="1"/>
        <v>4320</v>
      </c>
    </row>
    <row r="119" spans="1:14" s="124" customFormat="1" ht="15.75" customHeight="1">
      <c r="A119" s="498"/>
      <c r="B119" s="495" t="s">
        <v>495</v>
      </c>
      <c r="C119" s="510"/>
      <c r="D119" s="430"/>
      <c r="E119" s="430"/>
      <c r="F119" s="430">
        <f>4320+90+1746</f>
        <v>6156</v>
      </c>
      <c r="G119" s="430"/>
      <c r="H119" s="430"/>
      <c r="I119" s="431"/>
      <c r="J119" s="431"/>
      <c r="K119" s="431"/>
      <c r="L119" s="431"/>
      <c r="M119" s="431"/>
      <c r="N119" s="503">
        <f t="shared" si="1"/>
        <v>6156</v>
      </c>
    </row>
    <row r="120" spans="1:14" s="124" customFormat="1" ht="15.75" customHeight="1" thickBot="1">
      <c r="A120" s="621"/>
      <c r="B120" s="856"/>
      <c r="C120" s="729"/>
      <c r="D120" s="686"/>
      <c r="E120" s="686"/>
      <c r="F120" s="686"/>
      <c r="G120" s="686"/>
      <c r="H120" s="686"/>
      <c r="I120" s="730"/>
      <c r="J120" s="730"/>
      <c r="K120" s="730"/>
      <c r="L120" s="730"/>
      <c r="M120" s="730"/>
      <c r="N120" s="725"/>
    </row>
    <row r="121" spans="1:14" s="124" customFormat="1" ht="24" customHeight="1">
      <c r="A121" s="857" t="s">
        <v>368</v>
      </c>
      <c r="B121" s="858" t="s">
        <v>369</v>
      </c>
      <c r="C121" s="533"/>
      <c r="D121" s="534"/>
      <c r="E121" s="534"/>
      <c r="F121" s="534"/>
      <c r="G121" s="534"/>
      <c r="H121" s="534"/>
      <c r="I121" s="648"/>
      <c r="J121" s="648"/>
      <c r="K121" s="648"/>
      <c r="L121" s="648"/>
      <c r="M121" s="648"/>
      <c r="N121" s="724"/>
    </row>
    <row r="122" spans="1:14" s="124" customFormat="1" ht="13.5" customHeight="1">
      <c r="A122" s="498"/>
      <c r="B122" s="495" t="s">
        <v>494</v>
      </c>
      <c r="C122" s="510"/>
      <c r="D122" s="430"/>
      <c r="E122" s="430"/>
      <c r="F122" s="430">
        <v>2560</v>
      </c>
      <c r="G122" s="430"/>
      <c r="H122" s="430"/>
      <c r="I122" s="431"/>
      <c r="J122" s="431"/>
      <c r="K122" s="431"/>
      <c r="L122" s="431"/>
      <c r="M122" s="431"/>
      <c r="N122" s="503">
        <f t="shared" si="1"/>
        <v>2560</v>
      </c>
    </row>
    <row r="123" spans="1:14" s="124" customFormat="1" ht="13.5" customHeight="1">
      <c r="A123" s="498"/>
      <c r="B123" s="495" t="s">
        <v>495</v>
      </c>
      <c r="C123" s="510"/>
      <c r="D123" s="430"/>
      <c r="E123" s="430"/>
      <c r="F123" s="430">
        <f>2560+3342+1726+583+797</f>
        <v>9008</v>
      </c>
      <c r="G123" s="430"/>
      <c r="H123" s="430"/>
      <c r="I123" s="431"/>
      <c r="J123" s="431"/>
      <c r="K123" s="431"/>
      <c r="L123" s="431"/>
      <c r="M123" s="431"/>
      <c r="N123" s="503">
        <f t="shared" si="1"/>
        <v>9008</v>
      </c>
    </row>
    <row r="124" spans="1:14" s="124" customFormat="1" ht="15.75" customHeight="1" thickBot="1">
      <c r="A124" s="621"/>
      <c r="B124" s="856"/>
      <c r="C124" s="729"/>
      <c r="D124" s="686"/>
      <c r="E124" s="686"/>
      <c r="F124" s="686"/>
      <c r="G124" s="686"/>
      <c r="H124" s="686"/>
      <c r="I124" s="730"/>
      <c r="J124" s="730"/>
      <c r="K124" s="730"/>
      <c r="L124" s="730"/>
      <c r="M124" s="730"/>
      <c r="N124" s="725"/>
    </row>
    <row r="125" spans="1:14" s="124" customFormat="1" ht="15.75" customHeight="1">
      <c r="A125" s="857" t="s">
        <v>370</v>
      </c>
      <c r="B125" s="858" t="s">
        <v>371</v>
      </c>
      <c r="C125" s="533"/>
      <c r="D125" s="534"/>
      <c r="E125" s="534"/>
      <c r="F125" s="534"/>
      <c r="G125" s="534"/>
      <c r="H125" s="534"/>
      <c r="I125" s="648"/>
      <c r="J125" s="648"/>
      <c r="K125" s="648"/>
      <c r="L125" s="648"/>
      <c r="M125" s="648"/>
      <c r="N125" s="724"/>
    </row>
    <row r="126" spans="1:14" s="124" customFormat="1" ht="15.75" customHeight="1">
      <c r="A126" s="498"/>
      <c r="B126" s="495" t="s">
        <v>494</v>
      </c>
      <c r="C126" s="510"/>
      <c r="D126" s="430"/>
      <c r="E126" s="430"/>
      <c r="F126" s="430">
        <v>600</v>
      </c>
      <c r="G126" s="430"/>
      <c r="H126" s="430"/>
      <c r="I126" s="431"/>
      <c r="J126" s="431"/>
      <c r="K126" s="431"/>
      <c r="L126" s="431"/>
      <c r="M126" s="431"/>
      <c r="N126" s="503">
        <f t="shared" si="1"/>
        <v>600</v>
      </c>
    </row>
    <row r="127" spans="1:14" s="124" customFormat="1" ht="15.75" customHeight="1">
      <c r="A127" s="498"/>
      <c r="B127" s="495" t="s">
        <v>495</v>
      </c>
      <c r="C127" s="510"/>
      <c r="D127" s="430"/>
      <c r="E127" s="430"/>
      <c r="F127" s="430">
        <f>600+3171+913</f>
        <v>4684</v>
      </c>
      <c r="G127" s="430"/>
      <c r="H127" s="430"/>
      <c r="I127" s="431"/>
      <c r="J127" s="431"/>
      <c r="K127" s="431"/>
      <c r="L127" s="431"/>
      <c r="M127" s="431"/>
      <c r="N127" s="503">
        <f t="shared" si="1"/>
        <v>4684</v>
      </c>
    </row>
    <row r="128" spans="1:14" s="124" customFormat="1" ht="15.75" customHeight="1" thickBot="1">
      <c r="A128" s="621"/>
      <c r="B128" s="856"/>
      <c r="C128" s="729"/>
      <c r="D128" s="686"/>
      <c r="E128" s="686"/>
      <c r="F128" s="686"/>
      <c r="G128" s="686"/>
      <c r="H128" s="686"/>
      <c r="I128" s="730"/>
      <c r="J128" s="730"/>
      <c r="K128" s="730"/>
      <c r="L128" s="730"/>
      <c r="M128" s="730"/>
      <c r="N128" s="725"/>
    </row>
    <row r="129" spans="1:14" s="124" customFormat="1" ht="15.75" customHeight="1">
      <c r="A129" s="857" t="s">
        <v>372</v>
      </c>
      <c r="B129" s="858" t="s">
        <v>78</v>
      </c>
      <c r="C129" s="533"/>
      <c r="D129" s="534"/>
      <c r="E129" s="534"/>
      <c r="F129" s="534"/>
      <c r="G129" s="534"/>
      <c r="H129" s="534"/>
      <c r="I129" s="648"/>
      <c r="J129" s="648"/>
      <c r="K129" s="648"/>
      <c r="L129" s="648"/>
      <c r="M129" s="648"/>
      <c r="N129" s="724"/>
    </row>
    <row r="130" spans="1:14" s="124" customFormat="1" ht="15.75" customHeight="1">
      <c r="A130" s="498"/>
      <c r="B130" s="495" t="s">
        <v>494</v>
      </c>
      <c r="C130" s="510"/>
      <c r="D130" s="430"/>
      <c r="E130" s="430"/>
      <c r="F130" s="430">
        <v>3500</v>
      </c>
      <c r="G130" s="430"/>
      <c r="H130" s="430"/>
      <c r="I130" s="431"/>
      <c r="J130" s="431"/>
      <c r="K130" s="431"/>
      <c r="L130" s="431"/>
      <c r="M130" s="431"/>
      <c r="N130" s="503">
        <f t="shared" si="1"/>
        <v>3500</v>
      </c>
    </row>
    <row r="131" spans="1:14" s="124" customFormat="1" ht="15.75" customHeight="1">
      <c r="A131" s="498"/>
      <c r="B131" s="495" t="s">
        <v>495</v>
      </c>
      <c r="C131" s="510"/>
      <c r="D131" s="430"/>
      <c r="E131" s="430"/>
      <c r="F131" s="430">
        <v>3500</v>
      </c>
      <c r="G131" s="430"/>
      <c r="H131" s="430"/>
      <c r="I131" s="431"/>
      <c r="J131" s="431"/>
      <c r="K131" s="431"/>
      <c r="L131" s="431"/>
      <c r="M131" s="431"/>
      <c r="N131" s="503">
        <f t="shared" si="1"/>
        <v>3500</v>
      </c>
    </row>
    <row r="132" spans="1:14" s="124" customFormat="1" ht="15.75" customHeight="1" thickBot="1">
      <c r="A132" s="621"/>
      <c r="B132" s="856"/>
      <c r="C132" s="729"/>
      <c r="D132" s="686"/>
      <c r="E132" s="686"/>
      <c r="F132" s="686"/>
      <c r="G132" s="686"/>
      <c r="H132" s="686"/>
      <c r="I132" s="730"/>
      <c r="J132" s="730"/>
      <c r="K132" s="730"/>
      <c r="L132" s="730"/>
      <c r="M132" s="730"/>
      <c r="N132" s="725"/>
    </row>
    <row r="133" spans="1:14" s="124" customFormat="1" ht="22.5" customHeight="1">
      <c r="A133" s="857" t="s">
        <v>373</v>
      </c>
      <c r="B133" s="858" t="s">
        <v>374</v>
      </c>
      <c r="C133" s="533"/>
      <c r="D133" s="534"/>
      <c r="E133" s="534"/>
      <c r="F133" s="534"/>
      <c r="G133" s="534"/>
      <c r="H133" s="534"/>
      <c r="I133" s="648"/>
      <c r="J133" s="648"/>
      <c r="K133" s="648"/>
      <c r="L133" s="648"/>
      <c r="M133" s="648"/>
      <c r="N133" s="724"/>
    </row>
    <row r="134" spans="1:14" s="124" customFormat="1" ht="14.25" customHeight="1">
      <c r="A134" s="498"/>
      <c r="B134" s="495" t="s">
        <v>494</v>
      </c>
      <c r="C134" s="510"/>
      <c r="D134" s="430"/>
      <c r="E134" s="430"/>
      <c r="F134" s="430">
        <v>33365</v>
      </c>
      <c r="G134" s="430"/>
      <c r="H134" s="430"/>
      <c r="I134" s="431"/>
      <c r="J134" s="431"/>
      <c r="K134" s="431"/>
      <c r="L134" s="431"/>
      <c r="M134" s="431"/>
      <c r="N134" s="503">
        <f t="shared" ref="N134:N143" si="2">SUM(C134:M134)</f>
        <v>33365</v>
      </c>
    </row>
    <row r="135" spans="1:14" s="124" customFormat="1" ht="13.5" customHeight="1">
      <c r="A135" s="498"/>
      <c r="B135" s="495" t="s">
        <v>495</v>
      </c>
      <c r="C135" s="510"/>
      <c r="D135" s="430"/>
      <c r="E135" s="430"/>
      <c r="F135" s="430">
        <f>33365+1000</f>
        <v>34365</v>
      </c>
      <c r="G135" s="430"/>
      <c r="H135" s="430"/>
      <c r="I135" s="431"/>
      <c r="J135" s="431"/>
      <c r="K135" s="431"/>
      <c r="L135" s="431"/>
      <c r="M135" s="431"/>
      <c r="N135" s="503">
        <f t="shared" si="2"/>
        <v>34365</v>
      </c>
    </row>
    <row r="136" spans="1:14" s="124" customFormat="1" ht="15.75" customHeight="1" thickBot="1">
      <c r="A136" s="621"/>
      <c r="B136" s="856"/>
      <c r="C136" s="729"/>
      <c r="D136" s="686"/>
      <c r="E136" s="686"/>
      <c r="F136" s="686"/>
      <c r="G136" s="686"/>
      <c r="H136" s="686"/>
      <c r="I136" s="730"/>
      <c r="J136" s="730"/>
      <c r="K136" s="730"/>
      <c r="L136" s="730"/>
      <c r="M136" s="730"/>
      <c r="N136" s="725"/>
    </row>
    <row r="137" spans="1:14" s="124" customFormat="1">
      <c r="A137" s="857" t="s">
        <v>379</v>
      </c>
      <c r="B137" s="858" t="s">
        <v>124</v>
      </c>
      <c r="C137" s="709"/>
      <c r="D137" s="614"/>
      <c r="E137" s="614"/>
      <c r="F137" s="614"/>
      <c r="G137" s="614"/>
      <c r="H137" s="614"/>
      <c r="I137" s="648"/>
      <c r="J137" s="648"/>
      <c r="K137" s="648"/>
      <c r="L137" s="648"/>
      <c r="M137" s="648"/>
      <c r="N137" s="724"/>
    </row>
    <row r="138" spans="1:14" s="124" customFormat="1">
      <c r="A138" s="498"/>
      <c r="B138" s="495" t="s">
        <v>494</v>
      </c>
      <c r="C138" s="512"/>
      <c r="D138" s="432"/>
      <c r="E138" s="432"/>
      <c r="F138" s="432"/>
      <c r="G138" s="432"/>
      <c r="H138" s="432"/>
      <c r="I138" s="431"/>
      <c r="J138" s="431"/>
      <c r="K138" s="431"/>
      <c r="L138" s="431"/>
      <c r="M138" s="431">
        <v>4500</v>
      </c>
      <c r="N138" s="503">
        <f t="shared" si="2"/>
        <v>4500</v>
      </c>
    </row>
    <row r="139" spans="1:14" s="124" customFormat="1">
      <c r="A139" s="498"/>
      <c r="B139" s="495" t="s">
        <v>495</v>
      </c>
      <c r="C139" s="512"/>
      <c r="D139" s="432"/>
      <c r="E139" s="432">
        <v>73</v>
      </c>
      <c r="F139" s="432"/>
      <c r="G139" s="432"/>
      <c r="H139" s="432"/>
      <c r="I139" s="431"/>
      <c r="J139" s="431"/>
      <c r="K139" s="431"/>
      <c r="L139" s="431"/>
      <c r="M139" s="431">
        <f>4500+13149</f>
        <v>17649</v>
      </c>
      <c r="N139" s="503">
        <f t="shared" si="2"/>
        <v>17722</v>
      </c>
    </row>
    <row r="140" spans="1:14" s="124" customFormat="1" ht="13.5" thickBot="1">
      <c r="A140" s="621"/>
      <c r="B140" s="856"/>
      <c r="C140" s="729"/>
      <c r="D140" s="686"/>
      <c r="E140" s="686"/>
      <c r="F140" s="686"/>
      <c r="G140" s="686"/>
      <c r="H140" s="686"/>
      <c r="I140" s="730"/>
      <c r="J140" s="730"/>
      <c r="K140" s="730"/>
      <c r="L140" s="730"/>
      <c r="M140" s="730"/>
      <c r="N140" s="725"/>
    </row>
    <row r="141" spans="1:14" s="124" customFormat="1">
      <c r="A141" s="857" t="s">
        <v>380</v>
      </c>
      <c r="B141" s="858" t="s">
        <v>91</v>
      </c>
      <c r="C141" s="709"/>
      <c r="D141" s="614"/>
      <c r="E141" s="614"/>
      <c r="F141" s="614"/>
      <c r="G141" s="614"/>
      <c r="H141" s="614"/>
      <c r="I141" s="648"/>
      <c r="J141" s="648"/>
      <c r="K141" s="648"/>
      <c r="L141" s="648"/>
      <c r="M141" s="648"/>
      <c r="N141" s="724"/>
    </row>
    <row r="142" spans="1:14" s="124" customFormat="1">
      <c r="A142" s="498"/>
      <c r="B142" s="495" t="s">
        <v>494</v>
      </c>
      <c r="C142" s="512"/>
      <c r="D142" s="432"/>
      <c r="E142" s="432"/>
      <c r="F142" s="432"/>
      <c r="G142" s="432"/>
      <c r="H142" s="432"/>
      <c r="I142" s="431"/>
      <c r="J142" s="431"/>
      <c r="K142" s="648">
        <v>30889</v>
      </c>
      <c r="L142" s="431">
        <v>31100</v>
      </c>
      <c r="M142" s="431"/>
      <c r="N142" s="503">
        <f t="shared" si="2"/>
        <v>61989</v>
      </c>
    </row>
    <row r="143" spans="1:14" s="124" customFormat="1">
      <c r="A143" s="498"/>
      <c r="B143" s="495" t="s">
        <v>495</v>
      </c>
      <c r="C143" s="512"/>
      <c r="D143" s="432"/>
      <c r="E143" s="432"/>
      <c r="F143" s="432"/>
      <c r="G143" s="432"/>
      <c r="H143" s="432"/>
      <c r="I143" s="431"/>
      <c r="J143" s="431"/>
      <c r="K143" s="431">
        <f>30889+183+1665-5795-205-1290-535+6239+5284-80-100+9114-1000-2645-1200</f>
        <v>40524</v>
      </c>
      <c r="L143" s="431">
        <f>31100-1600-7500</f>
        <v>22000</v>
      </c>
      <c r="M143" s="431"/>
      <c r="N143" s="503">
        <f t="shared" si="2"/>
        <v>62524</v>
      </c>
    </row>
    <row r="144" spans="1:14" s="124" customFormat="1" ht="13.5" thickBot="1">
      <c r="A144" s="621"/>
      <c r="B144" s="856"/>
      <c r="C144" s="729"/>
      <c r="D144" s="686"/>
      <c r="E144" s="686"/>
      <c r="F144" s="686"/>
      <c r="G144" s="686"/>
      <c r="H144" s="686"/>
      <c r="I144" s="730"/>
      <c r="J144" s="730"/>
      <c r="K144" s="730"/>
      <c r="L144" s="730"/>
      <c r="M144" s="730"/>
      <c r="N144" s="725"/>
    </row>
    <row r="145" spans="1:16" s="124" customFormat="1">
      <c r="A145" s="863"/>
      <c r="B145" s="864" t="s">
        <v>505</v>
      </c>
      <c r="C145" s="865">
        <f>C6+C10+C14+C18+C22+C26+C30+C34+C38+C42+C50+C54+C58+C62+C66+C70+C74+C78+C82+C86+C90+C94+C98+C102+C106+C110+C114+C118+C122+C126+C130+C134+C138+C142+C46</f>
        <v>27967</v>
      </c>
      <c r="D145" s="865">
        <f t="shared" ref="D145:N145" si="3">D6+D10+D14+D18+D22+D26+D30+D34+D38+D42+D50+D54+D58+D62+D66+D70+D74+D78+D82+D86+D90+D94+D98+D102+D106+D110+D114+D118+D122+D126+D130+D134+D138+D142+D46</f>
        <v>7932</v>
      </c>
      <c r="E145" s="865">
        <f t="shared" si="3"/>
        <v>132043</v>
      </c>
      <c r="F145" s="865">
        <f t="shared" si="3"/>
        <v>44345</v>
      </c>
      <c r="G145" s="865">
        <f t="shared" si="3"/>
        <v>36024</v>
      </c>
      <c r="H145" s="865">
        <f t="shared" si="3"/>
        <v>40330</v>
      </c>
      <c r="I145" s="865">
        <f t="shared" si="3"/>
        <v>27706</v>
      </c>
      <c r="J145" s="865">
        <f t="shared" si="3"/>
        <v>76685</v>
      </c>
      <c r="K145" s="865">
        <f t="shared" si="3"/>
        <v>30889</v>
      </c>
      <c r="L145" s="865">
        <f t="shared" si="3"/>
        <v>31100</v>
      </c>
      <c r="M145" s="865">
        <f t="shared" si="3"/>
        <v>362399</v>
      </c>
      <c r="N145" s="868">
        <f t="shared" si="3"/>
        <v>817420</v>
      </c>
      <c r="O145" s="505"/>
      <c r="P145" s="436"/>
    </row>
    <row r="146" spans="1:16" s="124" customFormat="1" ht="12" customHeight="1">
      <c r="A146" s="862"/>
      <c r="B146" s="866" t="s">
        <v>506</v>
      </c>
      <c r="C146" s="865">
        <f t="shared" ref="C146:N146" si="4">C7+C11+C15+C19+C23+C27+C31+C35+C39+C43+C51+C55+C59+C63+C67+C71+C75+C79+C83+C87+C91+C95+C99+C103+C107+C111+C115+C119+C123+C127+C131+C135+C139+C143+C47</f>
        <v>28312</v>
      </c>
      <c r="D146" s="865">
        <f t="shared" si="4"/>
        <v>8077</v>
      </c>
      <c r="E146" s="865">
        <f t="shared" si="4"/>
        <v>132787</v>
      </c>
      <c r="F146" s="865">
        <f t="shared" si="4"/>
        <v>57713</v>
      </c>
      <c r="G146" s="865">
        <f t="shared" si="4"/>
        <v>38669</v>
      </c>
      <c r="H146" s="865">
        <f t="shared" si="4"/>
        <v>51180</v>
      </c>
      <c r="I146" s="865">
        <f t="shared" si="4"/>
        <v>27886</v>
      </c>
      <c r="J146" s="865">
        <f t="shared" si="4"/>
        <v>76685</v>
      </c>
      <c r="K146" s="865">
        <f t="shared" si="4"/>
        <v>40524</v>
      </c>
      <c r="L146" s="865">
        <f t="shared" si="4"/>
        <v>22000</v>
      </c>
      <c r="M146" s="865">
        <f t="shared" si="4"/>
        <v>395128</v>
      </c>
      <c r="N146" s="869">
        <f t="shared" si="4"/>
        <v>878961</v>
      </c>
      <c r="O146" s="124">
        <v>878961</v>
      </c>
    </row>
    <row r="147" spans="1:16" hidden="1">
      <c r="A147" s="831"/>
      <c r="B147" s="866"/>
      <c r="C147" s="865"/>
      <c r="D147" s="865"/>
      <c r="E147" s="865"/>
      <c r="F147" s="865"/>
      <c r="G147" s="865"/>
      <c r="H147" s="865"/>
      <c r="I147" s="865"/>
      <c r="J147" s="865"/>
      <c r="K147" s="865"/>
      <c r="L147" s="865"/>
      <c r="M147" s="865"/>
      <c r="N147" s="869"/>
    </row>
    <row r="148" spans="1:16" ht="13.5" thickBot="1">
      <c r="A148" s="846"/>
      <c r="B148" s="867"/>
      <c r="C148" s="870"/>
      <c r="D148" s="870"/>
      <c r="E148" s="870"/>
      <c r="F148" s="870"/>
      <c r="G148" s="870"/>
      <c r="H148" s="870"/>
      <c r="I148" s="870"/>
      <c r="J148" s="870"/>
      <c r="K148" s="870"/>
      <c r="L148" s="870"/>
      <c r="M148" s="870"/>
      <c r="N148" s="871"/>
    </row>
    <row r="149" spans="1:16">
      <c r="C149" s="183"/>
      <c r="D149" s="183"/>
      <c r="E149" s="183"/>
      <c r="F149" s="183"/>
      <c r="G149" s="183"/>
      <c r="H149" s="183"/>
      <c r="I149" s="183"/>
      <c r="J149" s="183"/>
      <c r="K149" s="183"/>
      <c r="L149" s="183"/>
      <c r="M149" s="183"/>
      <c r="N149" s="183"/>
    </row>
    <row r="150" spans="1:16">
      <c r="C150" s="183"/>
      <c r="D150" s="183"/>
      <c r="E150" s="183"/>
      <c r="F150" s="183"/>
      <c r="G150" s="183"/>
      <c r="H150" s="183"/>
      <c r="I150" s="183"/>
      <c r="J150" s="183"/>
      <c r="K150" s="183"/>
      <c r="L150" s="183"/>
      <c r="M150" s="183"/>
      <c r="N150" s="183"/>
    </row>
    <row r="151" spans="1:16">
      <c r="C151" s="183"/>
      <c r="D151" s="183"/>
      <c r="E151" s="183"/>
      <c r="F151" s="183"/>
      <c r="G151" s="183"/>
      <c r="H151" s="183"/>
      <c r="I151" s="183"/>
      <c r="J151" s="183"/>
      <c r="K151" s="183"/>
      <c r="L151" s="183"/>
      <c r="M151" s="183"/>
      <c r="N151" s="183"/>
    </row>
    <row r="152" spans="1:16">
      <c r="C152" s="183"/>
      <c r="D152" s="183"/>
      <c r="E152" s="183"/>
      <c r="F152" s="183"/>
      <c r="G152" s="183"/>
      <c r="H152" s="183"/>
      <c r="I152" s="183"/>
      <c r="J152" s="183"/>
      <c r="K152" s="183"/>
      <c r="L152" s="183"/>
      <c r="M152" s="183"/>
      <c r="N152" s="183"/>
    </row>
    <row r="153" spans="1:16">
      <c r="C153" s="183"/>
      <c r="D153" s="183"/>
      <c r="E153" s="183"/>
      <c r="F153" s="183"/>
      <c r="G153" s="183"/>
      <c r="H153" s="183"/>
      <c r="I153" s="183"/>
      <c r="J153" s="183"/>
      <c r="K153" s="183"/>
      <c r="L153" s="183"/>
      <c r="M153" s="183"/>
      <c r="N153" s="183"/>
    </row>
    <row r="154" spans="1:16">
      <c r="C154" s="183"/>
      <c r="D154" s="183"/>
      <c r="E154" s="183"/>
      <c r="F154" s="183"/>
      <c r="G154" s="183"/>
      <c r="H154" s="183"/>
      <c r="I154" s="183"/>
      <c r="J154" s="183"/>
      <c r="K154" s="183"/>
      <c r="L154" s="183"/>
      <c r="M154" s="183"/>
      <c r="N154" s="183"/>
    </row>
    <row r="155" spans="1:16">
      <c r="C155" s="183"/>
      <c r="D155" s="183"/>
      <c r="E155" s="183"/>
      <c r="F155" s="183"/>
      <c r="G155" s="183"/>
      <c r="H155" s="183"/>
      <c r="I155" s="183"/>
      <c r="J155" s="183"/>
      <c r="K155" s="183"/>
      <c r="L155" s="183"/>
      <c r="M155" s="183"/>
      <c r="N155" s="183"/>
    </row>
    <row r="156" spans="1:16">
      <c r="C156" s="183"/>
      <c r="D156" s="183"/>
      <c r="E156" s="183"/>
      <c r="F156" s="183"/>
      <c r="G156" s="183"/>
      <c r="H156" s="183"/>
      <c r="I156" s="183"/>
      <c r="J156" s="183"/>
      <c r="K156" s="183"/>
      <c r="L156" s="183"/>
      <c r="M156" s="183"/>
      <c r="N156" s="183"/>
    </row>
    <row r="157" spans="1:16">
      <c r="C157" s="183"/>
      <c r="D157" s="183"/>
      <c r="E157" s="183"/>
      <c r="F157" s="183"/>
      <c r="G157" s="183"/>
      <c r="H157" s="183"/>
      <c r="I157" s="183"/>
      <c r="J157" s="183"/>
      <c r="K157" s="183"/>
      <c r="L157" s="183"/>
      <c r="M157" s="183"/>
      <c r="N157" s="183"/>
    </row>
    <row r="158" spans="1:16">
      <c r="C158" s="183"/>
      <c r="D158" s="183"/>
      <c r="E158" s="183"/>
      <c r="F158" s="183"/>
      <c r="G158" s="183"/>
      <c r="H158" s="183"/>
      <c r="I158" s="183"/>
      <c r="J158" s="183"/>
      <c r="K158" s="183"/>
      <c r="L158" s="183"/>
      <c r="M158" s="183"/>
      <c r="N158" s="183"/>
    </row>
    <row r="159" spans="1:16">
      <c r="C159" s="183"/>
      <c r="D159" s="183"/>
      <c r="E159" s="183"/>
      <c r="F159" s="183"/>
      <c r="G159" s="183"/>
      <c r="H159" s="183"/>
      <c r="I159" s="183"/>
      <c r="J159" s="183"/>
      <c r="K159" s="183"/>
      <c r="L159" s="183"/>
      <c r="M159" s="183"/>
      <c r="N159" s="183"/>
    </row>
    <row r="160" spans="1:16">
      <c r="C160" s="183"/>
      <c r="D160" s="183"/>
      <c r="E160" s="183"/>
      <c r="F160" s="183"/>
      <c r="G160" s="183"/>
      <c r="H160" s="183"/>
      <c r="I160" s="183"/>
      <c r="J160" s="183"/>
      <c r="K160" s="183"/>
      <c r="L160" s="183"/>
      <c r="M160" s="183"/>
      <c r="N160" s="183"/>
    </row>
    <row r="161" spans="3:14">
      <c r="C161" s="183"/>
      <c r="D161" s="183"/>
      <c r="E161" s="183"/>
      <c r="F161" s="183"/>
      <c r="G161" s="183"/>
      <c r="H161" s="183"/>
      <c r="I161" s="183"/>
      <c r="J161" s="183"/>
      <c r="K161" s="183"/>
      <c r="L161" s="183"/>
      <c r="M161" s="183"/>
      <c r="N161" s="183"/>
    </row>
    <row r="162" spans="3:14">
      <c r="C162" s="183"/>
      <c r="D162" s="183"/>
      <c r="E162" s="183"/>
      <c r="F162" s="183"/>
      <c r="G162" s="183"/>
      <c r="H162" s="183"/>
      <c r="I162" s="183"/>
      <c r="J162" s="183"/>
      <c r="K162" s="183"/>
      <c r="L162" s="183"/>
      <c r="M162" s="183"/>
      <c r="N162" s="183"/>
    </row>
    <row r="163" spans="3:14">
      <c r="C163" s="183"/>
      <c r="D163" s="183"/>
      <c r="E163" s="183"/>
      <c r="F163" s="183"/>
      <c r="G163" s="183"/>
      <c r="H163" s="183"/>
      <c r="I163" s="183"/>
      <c r="J163" s="183"/>
      <c r="K163" s="183"/>
      <c r="L163" s="183"/>
      <c r="M163" s="183"/>
      <c r="N163" s="183"/>
    </row>
    <row r="164" spans="3:14">
      <c r="C164" s="183"/>
      <c r="D164" s="183"/>
      <c r="E164" s="183"/>
      <c r="F164" s="183"/>
      <c r="G164" s="183"/>
      <c r="H164" s="183"/>
      <c r="I164" s="183"/>
      <c r="J164" s="183"/>
      <c r="K164" s="183"/>
      <c r="L164" s="183"/>
      <c r="M164" s="183"/>
      <c r="N164" s="183"/>
    </row>
    <row r="165" spans="3:14">
      <c r="C165" s="183"/>
      <c r="D165" s="183"/>
      <c r="E165" s="183"/>
      <c r="F165" s="183"/>
      <c r="G165" s="183"/>
      <c r="H165" s="183"/>
      <c r="I165" s="183"/>
      <c r="J165" s="183"/>
      <c r="K165" s="183"/>
      <c r="L165" s="183"/>
      <c r="M165" s="183"/>
      <c r="N165" s="183"/>
    </row>
    <row r="166" spans="3:14">
      <c r="C166" s="183"/>
      <c r="D166" s="183"/>
      <c r="E166" s="183"/>
      <c r="F166" s="183"/>
      <c r="G166" s="183"/>
      <c r="H166" s="183"/>
      <c r="I166" s="183"/>
      <c r="J166" s="183"/>
      <c r="K166" s="183"/>
      <c r="L166" s="183"/>
      <c r="M166" s="183"/>
      <c r="N166" s="183"/>
    </row>
    <row r="167" spans="3:14">
      <c r="C167" s="183"/>
      <c r="D167" s="183"/>
      <c r="E167" s="183"/>
      <c r="F167" s="183"/>
      <c r="G167" s="183"/>
      <c r="H167" s="183"/>
      <c r="I167" s="183"/>
      <c r="J167" s="183"/>
      <c r="K167" s="183"/>
      <c r="L167" s="183"/>
      <c r="M167" s="183"/>
      <c r="N167" s="183"/>
    </row>
    <row r="168" spans="3:14">
      <c r="C168" s="183"/>
      <c r="D168" s="183"/>
      <c r="E168" s="183"/>
      <c r="F168" s="183"/>
      <c r="G168" s="183"/>
      <c r="H168" s="183"/>
      <c r="I168" s="183"/>
      <c r="J168" s="183"/>
      <c r="K168" s="183"/>
      <c r="L168" s="183"/>
      <c r="M168" s="183"/>
      <c r="N168" s="183"/>
    </row>
    <row r="169" spans="3:14">
      <c r="C169" s="183"/>
      <c r="D169" s="183"/>
      <c r="E169" s="183"/>
      <c r="F169" s="183"/>
      <c r="G169" s="183"/>
      <c r="H169" s="183"/>
      <c r="I169" s="183"/>
      <c r="J169" s="183"/>
      <c r="K169" s="183"/>
      <c r="L169" s="183"/>
      <c r="M169" s="183"/>
      <c r="N169" s="183"/>
    </row>
    <row r="170" spans="3:14" ht="15" customHeight="1">
      <c r="C170" s="183"/>
      <c r="D170" s="183"/>
      <c r="E170" s="183"/>
      <c r="F170" s="183"/>
      <c r="G170" s="183"/>
      <c r="H170" s="183"/>
      <c r="I170" s="183"/>
      <c r="J170" s="183"/>
      <c r="K170" s="183"/>
      <c r="L170" s="183"/>
      <c r="M170" s="183"/>
      <c r="N170" s="183"/>
    </row>
    <row r="171" spans="3:14" ht="15" customHeight="1">
      <c r="C171" s="183"/>
      <c r="D171" s="183"/>
      <c r="E171" s="183"/>
      <c r="F171" s="183"/>
      <c r="G171" s="183"/>
      <c r="H171" s="183"/>
      <c r="I171" s="183"/>
      <c r="J171" s="183"/>
      <c r="K171" s="183"/>
      <c r="L171" s="183"/>
      <c r="M171" s="183"/>
      <c r="N171" s="183"/>
    </row>
    <row r="172" spans="3:14" ht="15" customHeight="1">
      <c r="C172" s="183"/>
      <c r="D172" s="183"/>
      <c r="E172" s="183"/>
      <c r="F172" s="183"/>
      <c r="G172" s="183"/>
      <c r="H172" s="183"/>
      <c r="I172" s="183"/>
      <c r="J172" s="183"/>
      <c r="K172" s="183"/>
      <c r="L172" s="183"/>
      <c r="M172" s="183"/>
      <c r="N172" s="183"/>
    </row>
    <row r="173" spans="3:14" ht="15" customHeight="1">
      <c r="C173" s="183"/>
      <c r="D173" s="183"/>
      <c r="E173" s="183"/>
      <c r="F173" s="183"/>
      <c r="G173" s="183"/>
      <c r="H173" s="183"/>
      <c r="I173" s="183"/>
      <c r="J173" s="183"/>
      <c r="K173" s="183"/>
      <c r="L173" s="183"/>
      <c r="M173" s="183"/>
      <c r="N173" s="183"/>
    </row>
    <row r="174" spans="3:14" ht="15" customHeight="1">
      <c r="C174" s="183"/>
      <c r="D174" s="183"/>
      <c r="E174" s="183"/>
      <c r="F174" s="183"/>
      <c r="G174" s="183"/>
      <c r="H174" s="183"/>
      <c r="I174" s="183"/>
      <c r="J174" s="183"/>
      <c r="K174" s="183"/>
      <c r="L174" s="183"/>
      <c r="M174" s="183"/>
      <c r="N174" s="183"/>
    </row>
    <row r="175" spans="3:14" ht="15" customHeight="1">
      <c r="C175" s="183"/>
      <c r="D175" s="183"/>
      <c r="E175" s="183"/>
      <c r="F175" s="183"/>
      <c r="G175" s="183"/>
      <c r="H175" s="183"/>
      <c r="I175" s="183"/>
      <c r="J175" s="183"/>
      <c r="K175" s="183"/>
      <c r="L175" s="183"/>
      <c r="M175" s="183"/>
      <c r="N175" s="183"/>
    </row>
    <row r="176" spans="3:14" ht="15" customHeight="1">
      <c r="C176" s="183"/>
      <c r="D176" s="183"/>
      <c r="E176" s="183"/>
      <c r="F176" s="183"/>
      <c r="G176" s="183"/>
      <c r="H176" s="183"/>
      <c r="I176" s="183"/>
      <c r="J176" s="183"/>
      <c r="K176" s="183"/>
      <c r="L176" s="183"/>
      <c r="M176" s="183"/>
      <c r="N176" s="183"/>
    </row>
    <row r="177" spans="3:14" ht="15" customHeight="1">
      <c r="C177" s="183"/>
      <c r="D177" s="183"/>
      <c r="E177" s="183"/>
      <c r="F177" s="183"/>
      <c r="G177" s="183"/>
      <c r="H177" s="183"/>
      <c r="I177" s="183"/>
      <c r="J177" s="183"/>
      <c r="K177" s="183"/>
      <c r="L177" s="183"/>
      <c r="M177" s="183"/>
      <c r="N177" s="183"/>
    </row>
    <row r="178" spans="3:14" ht="15" customHeight="1">
      <c r="C178" s="183"/>
      <c r="D178" s="183"/>
      <c r="E178" s="183"/>
      <c r="F178" s="183"/>
      <c r="G178" s="183"/>
      <c r="H178" s="183"/>
      <c r="I178" s="183"/>
      <c r="J178" s="183"/>
      <c r="K178" s="183"/>
      <c r="L178" s="183"/>
      <c r="M178" s="183"/>
      <c r="N178" s="183"/>
    </row>
    <row r="179" spans="3:14" ht="15" customHeight="1">
      <c r="C179" s="183"/>
      <c r="D179" s="183"/>
      <c r="E179" s="183"/>
      <c r="F179" s="183"/>
      <c r="G179" s="183"/>
      <c r="H179" s="183"/>
      <c r="I179" s="183"/>
      <c r="J179" s="183"/>
      <c r="K179" s="183"/>
      <c r="L179" s="183"/>
      <c r="M179" s="183"/>
      <c r="N179" s="183"/>
    </row>
    <row r="180" spans="3:14" ht="15" customHeight="1">
      <c r="C180" s="183"/>
      <c r="D180" s="183"/>
      <c r="E180" s="183"/>
      <c r="F180" s="183"/>
      <c r="G180" s="183"/>
      <c r="H180" s="183"/>
      <c r="I180" s="183"/>
      <c r="J180" s="183"/>
      <c r="K180" s="183"/>
      <c r="L180" s="183"/>
      <c r="M180" s="183"/>
      <c r="N180" s="183"/>
    </row>
    <row r="181" spans="3:14" ht="15" customHeight="1">
      <c r="C181" s="183"/>
      <c r="D181" s="183"/>
      <c r="E181" s="183"/>
      <c r="F181" s="183"/>
      <c r="G181" s="183"/>
      <c r="H181" s="183"/>
      <c r="I181" s="183"/>
      <c r="J181" s="183"/>
      <c r="K181" s="183"/>
      <c r="L181" s="183"/>
      <c r="M181" s="183"/>
      <c r="N181" s="183"/>
    </row>
    <row r="182" spans="3:14" ht="15" customHeight="1">
      <c r="C182" s="183"/>
      <c r="D182" s="183"/>
      <c r="E182" s="183"/>
      <c r="F182" s="183"/>
      <c r="G182" s="183"/>
      <c r="H182" s="183"/>
      <c r="I182" s="183"/>
      <c r="J182" s="183"/>
      <c r="K182" s="183"/>
      <c r="L182" s="183"/>
      <c r="M182" s="183"/>
      <c r="N182" s="183"/>
    </row>
    <row r="183" spans="3:14" ht="15" customHeight="1">
      <c r="C183" s="183"/>
      <c r="D183" s="183"/>
      <c r="E183" s="183"/>
      <c r="F183" s="183"/>
      <c r="G183" s="183"/>
      <c r="H183" s="183"/>
      <c r="I183" s="183"/>
      <c r="J183" s="183"/>
      <c r="K183" s="183"/>
      <c r="L183" s="183"/>
      <c r="M183" s="183"/>
      <c r="N183" s="183"/>
    </row>
    <row r="184" spans="3:14" ht="15" customHeight="1">
      <c r="C184" s="183"/>
      <c r="D184" s="183"/>
      <c r="E184" s="183"/>
      <c r="F184" s="183"/>
      <c r="G184" s="183"/>
      <c r="H184" s="183"/>
      <c r="I184" s="183"/>
      <c r="J184" s="183"/>
      <c r="K184" s="183"/>
      <c r="L184" s="183"/>
      <c r="M184" s="183"/>
      <c r="N184" s="183"/>
    </row>
    <row r="185" spans="3:14" ht="15" customHeight="1">
      <c r="C185" s="183"/>
      <c r="D185" s="183"/>
      <c r="E185" s="183"/>
      <c r="F185" s="183"/>
      <c r="G185" s="183"/>
      <c r="H185" s="183"/>
      <c r="I185" s="183"/>
      <c r="J185" s="183"/>
      <c r="K185" s="183"/>
      <c r="L185" s="183"/>
      <c r="M185" s="183"/>
      <c r="N185" s="183"/>
    </row>
    <row r="186" spans="3:14" ht="15" customHeight="1">
      <c r="C186" s="183"/>
      <c r="D186" s="183"/>
      <c r="E186" s="183"/>
      <c r="F186" s="183"/>
      <c r="G186" s="183"/>
      <c r="H186" s="183"/>
      <c r="I186" s="183"/>
      <c r="J186" s="183"/>
      <c r="K186" s="183"/>
      <c r="L186" s="183"/>
      <c r="M186" s="183"/>
      <c r="N186" s="183"/>
    </row>
    <row r="187" spans="3:14" ht="15" customHeight="1">
      <c r="C187" s="183"/>
      <c r="D187" s="183"/>
      <c r="E187" s="183"/>
      <c r="F187" s="183"/>
      <c r="G187" s="183"/>
      <c r="H187" s="183"/>
      <c r="I187" s="183"/>
      <c r="J187" s="183"/>
      <c r="K187" s="183"/>
      <c r="L187" s="183"/>
      <c r="M187" s="183"/>
      <c r="N187" s="183"/>
    </row>
    <row r="188" spans="3:14" ht="15" customHeight="1">
      <c r="C188" s="183"/>
      <c r="D188" s="183"/>
      <c r="E188" s="183"/>
      <c r="F188" s="183"/>
      <c r="G188" s="183"/>
      <c r="H188" s="183"/>
      <c r="I188" s="183"/>
      <c r="J188" s="183"/>
      <c r="K188" s="183"/>
      <c r="L188" s="183"/>
      <c r="M188" s="183"/>
      <c r="N188" s="183"/>
    </row>
    <row r="189" spans="3:14" ht="15" customHeight="1">
      <c r="C189" s="183"/>
      <c r="D189" s="183"/>
      <c r="E189" s="183"/>
      <c r="F189" s="183"/>
      <c r="G189" s="183"/>
      <c r="H189" s="183"/>
      <c r="I189" s="183"/>
      <c r="J189" s="183"/>
      <c r="K189" s="183"/>
      <c r="L189" s="183"/>
      <c r="M189" s="183"/>
      <c r="N189" s="183"/>
    </row>
    <row r="190" spans="3:14" ht="15" customHeight="1">
      <c r="C190" s="183"/>
      <c r="D190" s="183"/>
      <c r="E190" s="183"/>
      <c r="F190" s="183"/>
      <c r="G190" s="183"/>
      <c r="H190" s="183"/>
      <c r="I190" s="183"/>
      <c r="J190" s="183"/>
      <c r="K190" s="183"/>
      <c r="L190" s="183"/>
      <c r="M190" s="183"/>
      <c r="N190" s="183"/>
    </row>
    <row r="191" spans="3:14" ht="15" customHeight="1">
      <c r="C191" s="183"/>
      <c r="D191" s="183"/>
      <c r="E191" s="183"/>
      <c r="F191" s="183"/>
      <c r="G191" s="183"/>
      <c r="H191" s="183"/>
      <c r="I191" s="183"/>
      <c r="J191" s="183"/>
      <c r="K191" s="183"/>
      <c r="L191" s="183"/>
      <c r="M191" s="183"/>
      <c r="N191" s="183"/>
    </row>
    <row r="192" spans="3:14" ht="15" customHeight="1">
      <c r="C192" s="183"/>
      <c r="D192" s="183"/>
      <c r="E192" s="183"/>
      <c r="F192" s="183"/>
      <c r="G192" s="183"/>
      <c r="H192" s="183"/>
      <c r="I192" s="183"/>
      <c r="J192" s="183"/>
      <c r="K192" s="183"/>
      <c r="L192" s="183"/>
      <c r="M192" s="183"/>
      <c r="N192" s="183"/>
    </row>
    <row r="193" spans="3:14" ht="15" customHeight="1">
      <c r="C193" s="183"/>
      <c r="D193" s="183"/>
      <c r="E193" s="183"/>
      <c r="F193" s="183"/>
      <c r="G193" s="183"/>
      <c r="H193" s="183"/>
      <c r="I193" s="183"/>
      <c r="J193" s="183"/>
      <c r="K193" s="183"/>
      <c r="L193" s="183"/>
      <c r="M193" s="183"/>
      <c r="N193" s="183"/>
    </row>
    <row r="194" spans="3:14" ht="15" customHeight="1">
      <c r="C194" s="183"/>
      <c r="D194" s="183"/>
      <c r="E194" s="183"/>
      <c r="F194" s="183"/>
      <c r="G194" s="183"/>
      <c r="H194" s="183"/>
      <c r="I194" s="183"/>
      <c r="J194" s="183"/>
      <c r="K194" s="183"/>
      <c r="L194" s="183"/>
      <c r="M194" s="183"/>
      <c r="N194" s="183"/>
    </row>
    <row r="195" spans="3:14" ht="15" customHeight="1">
      <c r="C195" s="183"/>
      <c r="D195" s="183"/>
      <c r="E195" s="183"/>
      <c r="F195" s="183"/>
      <c r="G195" s="183"/>
      <c r="H195" s="183"/>
      <c r="I195" s="183"/>
      <c r="J195" s="183"/>
      <c r="K195" s="183"/>
      <c r="L195" s="183"/>
      <c r="M195" s="183"/>
      <c r="N195" s="183"/>
    </row>
    <row r="196" spans="3:14" ht="15" customHeight="1">
      <c r="C196" s="183"/>
      <c r="D196" s="183"/>
      <c r="E196" s="183"/>
      <c r="F196" s="183"/>
      <c r="G196" s="183"/>
      <c r="H196" s="183"/>
      <c r="I196" s="183"/>
      <c r="J196" s="183"/>
      <c r="K196" s="183"/>
      <c r="L196" s="183"/>
      <c r="M196" s="183"/>
      <c r="N196" s="183"/>
    </row>
    <row r="197" spans="3:14" ht="15" customHeight="1">
      <c r="C197" s="183"/>
      <c r="D197" s="183"/>
      <c r="E197" s="183"/>
      <c r="F197" s="183"/>
      <c r="G197" s="183"/>
      <c r="H197" s="183"/>
      <c r="I197" s="183"/>
      <c r="J197" s="183"/>
      <c r="K197" s="183"/>
      <c r="L197" s="183"/>
      <c r="M197" s="183"/>
      <c r="N197" s="183"/>
    </row>
    <row r="198" spans="3:14" ht="15" customHeight="1">
      <c r="C198" s="183"/>
      <c r="D198" s="183"/>
      <c r="E198" s="183"/>
      <c r="F198" s="183"/>
      <c r="G198" s="183"/>
      <c r="H198" s="183"/>
      <c r="I198" s="183"/>
      <c r="J198" s="183"/>
      <c r="K198" s="183"/>
      <c r="L198" s="183"/>
      <c r="M198" s="183"/>
      <c r="N198" s="183"/>
    </row>
    <row r="199" spans="3:14" ht="15" customHeight="1">
      <c r="C199" s="183"/>
      <c r="D199" s="183"/>
      <c r="E199" s="183"/>
      <c r="F199" s="183"/>
      <c r="G199" s="183"/>
      <c r="H199" s="183"/>
      <c r="I199" s="183"/>
      <c r="J199" s="183"/>
      <c r="K199" s="183"/>
      <c r="L199" s="183"/>
      <c r="M199" s="183"/>
      <c r="N199" s="183"/>
    </row>
    <row r="200" spans="3:14" ht="15" customHeight="1">
      <c r="C200" s="183"/>
      <c r="D200" s="183"/>
      <c r="E200" s="183"/>
      <c r="F200" s="183"/>
      <c r="G200" s="183"/>
      <c r="H200" s="183"/>
      <c r="I200" s="183"/>
      <c r="J200" s="183"/>
      <c r="K200" s="183"/>
      <c r="L200" s="183"/>
      <c r="M200" s="183"/>
      <c r="N200" s="183"/>
    </row>
    <row r="201" spans="3:14" ht="15" customHeight="1">
      <c r="C201" s="183"/>
      <c r="D201" s="183"/>
      <c r="E201" s="183"/>
      <c r="F201" s="183"/>
      <c r="G201" s="183"/>
      <c r="H201" s="183"/>
      <c r="I201" s="183"/>
      <c r="J201" s="183"/>
      <c r="K201" s="183"/>
      <c r="L201" s="183"/>
      <c r="M201" s="183"/>
      <c r="N201" s="183"/>
    </row>
    <row r="202" spans="3:14" ht="15" customHeight="1">
      <c r="C202" s="183"/>
      <c r="D202" s="183"/>
      <c r="E202" s="183"/>
      <c r="F202" s="183"/>
      <c r="G202" s="183"/>
      <c r="H202" s="183"/>
      <c r="I202" s="183"/>
      <c r="J202" s="183"/>
      <c r="K202" s="183"/>
      <c r="L202" s="183"/>
      <c r="M202" s="183"/>
      <c r="N202" s="183"/>
    </row>
    <row r="203" spans="3:14" ht="15" customHeight="1">
      <c r="C203" s="183"/>
      <c r="D203" s="183"/>
      <c r="E203" s="183"/>
      <c r="F203" s="183"/>
      <c r="G203" s="183"/>
      <c r="H203" s="183"/>
      <c r="I203" s="183"/>
      <c r="J203" s="183"/>
      <c r="K203" s="183"/>
      <c r="L203" s="183"/>
      <c r="M203" s="183"/>
      <c r="N203" s="183"/>
    </row>
    <row r="204" spans="3:14" ht="15" customHeight="1">
      <c r="C204" s="183"/>
      <c r="D204" s="183"/>
      <c r="E204" s="183"/>
      <c r="F204" s="183"/>
      <c r="G204" s="183"/>
      <c r="H204" s="183"/>
      <c r="I204" s="183"/>
      <c r="J204" s="183"/>
      <c r="K204" s="183"/>
      <c r="L204" s="183"/>
      <c r="M204" s="183"/>
      <c r="N204" s="183"/>
    </row>
    <row r="205" spans="3:14" ht="15" customHeight="1">
      <c r="C205" s="183"/>
      <c r="D205" s="183"/>
      <c r="E205" s="183"/>
      <c r="F205" s="183"/>
      <c r="G205" s="183"/>
      <c r="H205" s="183"/>
      <c r="I205" s="183"/>
      <c r="J205" s="183"/>
      <c r="K205" s="183"/>
      <c r="L205" s="183"/>
      <c r="M205" s="183"/>
      <c r="N205" s="183"/>
    </row>
    <row r="206" spans="3:14" ht="15" customHeight="1">
      <c r="C206" s="183"/>
      <c r="D206" s="183"/>
      <c r="E206" s="183"/>
      <c r="F206" s="183"/>
      <c r="G206" s="183"/>
      <c r="H206" s="183"/>
      <c r="I206" s="183"/>
      <c r="J206" s="183"/>
      <c r="K206" s="183"/>
      <c r="L206" s="183"/>
      <c r="M206" s="183"/>
      <c r="N206" s="183"/>
    </row>
    <row r="207" spans="3:14" ht="15" customHeight="1">
      <c r="C207" s="183"/>
      <c r="D207" s="183"/>
      <c r="E207" s="183"/>
      <c r="F207" s="183"/>
      <c r="G207" s="183"/>
      <c r="H207" s="183"/>
      <c r="I207" s="183"/>
      <c r="J207" s="183"/>
      <c r="K207" s="183"/>
      <c r="L207" s="183"/>
      <c r="M207" s="183"/>
      <c r="N207" s="183"/>
    </row>
    <row r="208" spans="3:14" ht="15" customHeight="1">
      <c r="C208" s="183"/>
      <c r="D208" s="183"/>
      <c r="E208" s="183"/>
      <c r="F208" s="183"/>
      <c r="G208" s="183"/>
      <c r="H208" s="183"/>
      <c r="I208" s="183"/>
      <c r="J208" s="183"/>
      <c r="K208" s="183"/>
      <c r="L208" s="183"/>
      <c r="M208" s="183"/>
      <c r="N208" s="183"/>
    </row>
    <row r="209" spans="3:14" ht="15" customHeight="1">
      <c r="C209" s="183"/>
      <c r="D209" s="183"/>
      <c r="E209" s="183"/>
      <c r="F209" s="183"/>
      <c r="G209" s="183"/>
      <c r="H209" s="183"/>
      <c r="I209" s="183"/>
      <c r="J209" s="183"/>
      <c r="K209" s="183"/>
      <c r="L209" s="183"/>
      <c r="M209" s="183"/>
      <c r="N209" s="183"/>
    </row>
    <row r="210" spans="3:14" ht="15" customHeight="1">
      <c r="C210" s="183"/>
      <c r="D210" s="183"/>
      <c r="E210" s="183"/>
      <c r="F210" s="183"/>
      <c r="G210" s="183"/>
      <c r="H210" s="183"/>
      <c r="I210" s="183"/>
      <c r="J210" s="183"/>
      <c r="K210" s="183"/>
      <c r="L210" s="183"/>
      <c r="M210" s="183"/>
      <c r="N210" s="183"/>
    </row>
    <row r="211" spans="3:14" ht="15" customHeight="1">
      <c r="C211" s="183"/>
      <c r="D211" s="183"/>
      <c r="E211" s="183"/>
      <c r="F211" s="183"/>
      <c r="G211" s="183"/>
      <c r="H211" s="183"/>
      <c r="I211" s="183"/>
      <c r="J211" s="183"/>
      <c r="K211" s="183"/>
      <c r="L211" s="183"/>
      <c r="M211" s="183"/>
      <c r="N211" s="183"/>
    </row>
    <row r="212" spans="3:14" ht="15" customHeight="1">
      <c r="C212" s="183"/>
      <c r="D212" s="183"/>
      <c r="E212" s="183"/>
      <c r="F212" s="183"/>
      <c r="G212" s="183"/>
      <c r="H212" s="183"/>
      <c r="I212" s="183"/>
      <c r="J212" s="183"/>
      <c r="K212" s="183"/>
      <c r="L212" s="183"/>
      <c r="M212" s="183"/>
      <c r="N212" s="183"/>
    </row>
    <row r="213" spans="3:14" ht="15" customHeight="1">
      <c r="C213" s="183"/>
      <c r="D213" s="183"/>
      <c r="E213" s="183"/>
      <c r="F213" s="183"/>
      <c r="G213" s="183"/>
      <c r="H213" s="183"/>
      <c r="I213" s="183"/>
      <c r="J213" s="183"/>
      <c r="K213" s="183"/>
      <c r="L213" s="183"/>
      <c r="M213" s="183"/>
      <c r="N213" s="183"/>
    </row>
    <row r="214" spans="3:14" ht="15" customHeight="1">
      <c r="C214" s="183"/>
      <c r="D214" s="183"/>
      <c r="E214" s="183"/>
      <c r="F214" s="183"/>
      <c r="G214" s="183"/>
      <c r="H214" s="183"/>
      <c r="I214" s="183"/>
      <c r="J214" s="183"/>
      <c r="K214" s="183"/>
      <c r="L214" s="183"/>
      <c r="M214" s="183"/>
      <c r="N214" s="183"/>
    </row>
    <row r="215" spans="3:14" ht="15" customHeight="1">
      <c r="C215" s="183"/>
      <c r="D215" s="183"/>
      <c r="E215" s="183"/>
      <c r="F215" s="183"/>
      <c r="G215" s="183"/>
      <c r="H215" s="183"/>
      <c r="I215" s="183"/>
      <c r="J215" s="183"/>
      <c r="K215" s="183"/>
      <c r="L215" s="183"/>
      <c r="M215" s="183"/>
      <c r="N215" s="183"/>
    </row>
    <row r="216" spans="3:14" ht="15" customHeight="1">
      <c r="C216" s="183"/>
      <c r="D216" s="183"/>
      <c r="E216" s="183"/>
      <c r="F216" s="183"/>
      <c r="G216" s="183"/>
      <c r="H216" s="183"/>
      <c r="I216" s="183"/>
      <c r="J216" s="183"/>
      <c r="K216" s="183"/>
      <c r="L216" s="183"/>
      <c r="M216" s="183"/>
      <c r="N216" s="183"/>
    </row>
    <row r="217" spans="3:14" ht="15" customHeight="1">
      <c r="C217" s="183"/>
      <c r="D217" s="183"/>
      <c r="E217" s="183"/>
      <c r="F217" s="183"/>
      <c r="G217" s="183"/>
      <c r="H217" s="183"/>
      <c r="I217" s="183"/>
      <c r="J217" s="183"/>
      <c r="K217" s="183"/>
      <c r="L217" s="183"/>
      <c r="M217" s="183"/>
      <c r="N217" s="183"/>
    </row>
    <row r="218" spans="3:14" ht="15" customHeight="1">
      <c r="C218" s="183"/>
      <c r="D218" s="183"/>
      <c r="E218" s="183"/>
      <c r="F218" s="183"/>
      <c r="G218" s="183"/>
      <c r="H218" s="183"/>
      <c r="I218" s="183"/>
      <c r="J218" s="183"/>
      <c r="K218" s="183"/>
      <c r="L218" s="183"/>
      <c r="M218" s="183"/>
      <c r="N218" s="183"/>
    </row>
    <row r="219" spans="3:14" ht="15" customHeight="1">
      <c r="C219" s="183"/>
      <c r="D219" s="183"/>
      <c r="E219" s="183"/>
      <c r="F219" s="183"/>
      <c r="G219" s="183"/>
      <c r="H219" s="183"/>
      <c r="I219" s="183"/>
      <c r="J219" s="183"/>
      <c r="K219" s="183"/>
      <c r="L219" s="183"/>
      <c r="M219" s="183"/>
      <c r="N219" s="183"/>
    </row>
    <row r="220" spans="3:14" ht="15" customHeight="1">
      <c r="C220" s="183"/>
      <c r="D220" s="183"/>
      <c r="E220" s="183"/>
      <c r="F220" s="183"/>
      <c r="G220" s="183"/>
      <c r="H220" s="183"/>
      <c r="I220" s="183"/>
      <c r="J220" s="183"/>
      <c r="K220" s="183"/>
      <c r="L220" s="183"/>
      <c r="M220" s="183"/>
      <c r="N220" s="183"/>
    </row>
    <row r="221" spans="3:14" ht="15" customHeight="1">
      <c r="C221" s="183"/>
      <c r="D221" s="183"/>
      <c r="E221" s="183"/>
      <c r="F221" s="183"/>
      <c r="G221" s="183"/>
      <c r="H221" s="183"/>
      <c r="I221" s="183"/>
      <c r="J221" s="183"/>
      <c r="K221" s="183"/>
      <c r="L221" s="183"/>
      <c r="M221" s="183"/>
      <c r="N221" s="183"/>
    </row>
    <row r="222" spans="3:14" ht="15" customHeight="1">
      <c r="C222" s="183"/>
      <c r="D222" s="183"/>
      <c r="E222" s="183"/>
      <c r="F222" s="183"/>
      <c r="G222" s="183"/>
      <c r="H222" s="183"/>
      <c r="I222" s="183"/>
      <c r="J222" s="183"/>
      <c r="K222" s="183"/>
      <c r="L222" s="183"/>
      <c r="M222" s="183"/>
      <c r="N222" s="183"/>
    </row>
    <row r="223" spans="3:14" ht="15" customHeight="1">
      <c r="C223" s="183"/>
      <c r="D223" s="183"/>
      <c r="E223" s="183"/>
      <c r="F223" s="183"/>
      <c r="G223" s="183"/>
      <c r="H223" s="183"/>
      <c r="I223" s="183"/>
      <c r="J223" s="183"/>
      <c r="K223" s="183"/>
      <c r="L223" s="183"/>
      <c r="M223" s="183"/>
      <c r="N223" s="183"/>
    </row>
    <row r="224" spans="3:14" ht="15" customHeight="1">
      <c r="C224" s="183"/>
      <c r="D224" s="183"/>
      <c r="E224" s="183"/>
      <c r="F224" s="183"/>
      <c r="G224" s="183"/>
      <c r="H224" s="183"/>
      <c r="I224" s="183"/>
      <c r="J224" s="183"/>
      <c r="K224" s="183"/>
      <c r="L224" s="183"/>
      <c r="M224" s="183"/>
      <c r="N224" s="183"/>
    </row>
    <row r="225" spans="3:14" ht="15" customHeight="1">
      <c r="C225" s="183"/>
      <c r="D225" s="183"/>
      <c r="E225" s="183"/>
      <c r="F225" s="183"/>
      <c r="G225" s="183"/>
      <c r="H225" s="183"/>
      <c r="I225" s="183"/>
      <c r="J225" s="183"/>
      <c r="K225" s="183"/>
      <c r="L225" s="183"/>
      <c r="M225" s="183"/>
      <c r="N225" s="183"/>
    </row>
    <row r="226" spans="3:14" ht="15" customHeight="1">
      <c r="C226" s="183"/>
      <c r="D226" s="183"/>
      <c r="E226" s="183"/>
      <c r="F226" s="183"/>
      <c r="G226" s="183"/>
      <c r="H226" s="183"/>
      <c r="I226" s="183"/>
      <c r="J226" s="183"/>
      <c r="K226" s="183"/>
      <c r="L226" s="183"/>
      <c r="M226" s="183"/>
      <c r="N226" s="183"/>
    </row>
    <row r="227" spans="3:14" ht="15" customHeight="1">
      <c r="C227" s="183"/>
      <c r="D227" s="183"/>
      <c r="E227" s="183"/>
      <c r="F227" s="183"/>
      <c r="G227" s="183"/>
      <c r="H227" s="183"/>
      <c r="I227" s="183"/>
      <c r="J227" s="183"/>
      <c r="K227" s="183"/>
      <c r="L227" s="183"/>
      <c r="M227" s="183"/>
      <c r="N227" s="183"/>
    </row>
    <row r="228" spans="3:14" ht="15" customHeight="1">
      <c r="C228" s="183"/>
      <c r="D228" s="183"/>
      <c r="E228" s="183"/>
      <c r="F228" s="183"/>
      <c r="G228" s="183"/>
      <c r="H228" s="183"/>
      <c r="I228" s="183"/>
      <c r="J228" s="183"/>
      <c r="K228" s="183"/>
      <c r="L228" s="183"/>
      <c r="M228" s="183"/>
      <c r="N228" s="183"/>
    </row>
    <row r="229" spans="3:14" ht="15" customHeight="1">
      <c r="C229" s="183"/>
      <c r="D229" s="183"/>
      <c r="E229" s="183"/>
      <c r="F229" s="183"/>
      <c r="G229" s="183"/>
      <c r="H229" s="183"/>
      <c r="I229" s="183"/>
      <c r="J229" s="183"/>
      <c r="K229" s="183"/>
      <c r="L229" s="183"/>
      <c r="M229" s="183"/>
      <c r="N229" s="183"/>
    </row>
    <row r="230" spans="3:14" ht="15" customHeight="1">
      <c r="C230" s="183"/>
      <c r="D230" s="183"/>
      <c r="E230" s="183"/>
      <c r="F230" s="183"/>
      <c r="G230" s="183"/>
      <c r="H230" s="183"/>
      <c r="I230" s="183"/>
      <c r="J230" s="183"/>
      <c r="K230" s="183"/>
      <c r="L230" s="183"/>
      <c r="M230" s="183"/>
      <c r="N230" s="183"/>
    </row>
    <row r="231" spans="3:14" ht="15" customHeight="1">
      <c r="C231" s="183"/>
      <c r="D231" s="183"/>
      <c r="E231" s="183"/>
      <c r="F231" s="183"/>
      <c r="G231" s="183"/>
      <c r="H231" s="183"/>
      <c r="I231" s="183"/>
      <c r="J231" s="183"/>
      <c r="K231" s="183"/>
      <c r="L231" s="183"/>
      <c r="M231" s="183"/>
      <c r="N231" s="183"/>
    </row>
    <row r="232" spans="3:14" ht="15" customHeight="1">
      <c r="C232" s="183"/>
      <c r="D232" s="183"/>
      <c r="E232" s="183"/>
      <c r="F232" s="183"/>
      <c r="G232" s="183"/>
      <c r="H232" s="183"/>
      <c r="I232" s="183"/>
      <c r="J232" s="183"/>
      <c r="K232" s="183"/>
      <c r="L232" s="183"/>
      <c r="M232" s="183"/>
      <c r="N232" s="183"/>
    </row>
    <row r="233" spans="3:14">
      <c r="C233" s="183"/>
      <c r="D233" s="183"/>
      <c r="E233" s="183"/>
      <c r="F233" s="183"/>
      <c r="G233" s="183"/>
      <c r="H233" s="183"/>
      <c r="I233" s="183"/>
      <c r="J233" s="183"/>
      <c r="K233" s="183"/>
      <c r="L233" s="183"/>
      <c r="M233" s="183"/>
      <c r="N233" s="183"/>
    </row>
    <row r="234" spans="3:14">
      <c r="C234" s="183"/>
      <c r="D234" s="183"/>
      <c r="E234" s="183"/>
      <c r="F234" s="183"/>
      <c r="G234" s="183"/>
      <c r="H234" s="183"/>
      <c r="I234" s="183"/>
      <c r="J234" s="183"/>
      <c r="K234" s="183"/>
      <c r="L234" s="183"/>
      <c r="M234" s="183"/>
      <c r="N234" s="183"/>
    </row>
    <row r="235" spans="3:14">
      <c r="C235" s="183"/>
      <c r="D235" s="183"/>
      <c r="E235" s="183"/>
      <c r="F235" s="183"/>
      <c r="G235" s="183"/>
      <c r="H235" s="183"/>
      <c r="I235" s="183"/>
      <c r="J235" s="183"/>
      <c r="K235" s="183"/>
      <c r="L235" s="183"/>
      <c r="M235" s="183"/>
      <c r="N235" s="183"/>
    </row>
    <row r="236" spans="3:14">
      <c r="C236" s="183"/>
      <c r="D236" s="183"/>
      <c r="E236" s="183"/>
      <c r="F236" s="183"/>
      <c r="G236" s="183"/>
      <c r="H236" s="183"/>
      <c r="I236" s="183"/>
      <c r="J236" s="183"/>
      <c r="K236" s="183"/>
      <c r="L236" s="183"/>
      <c r="M236" s="183"/>
      <c r="N236" s="183"/>
    </row>
    <row r="237" spans="3:14">
      <c r="C237" s="183"/>
      <c r="D237" s="183"/>
      <c r="E237" s="183"/>
      <c r="F237" s="183"/>
      <c r="G237" s="183"/>
      <c r="H237" s="183"/>
      <c r="I237" s="183"/>
      <c r="J237" s="183"/>
      <c r="K237" s="183"/>
      <c r="L237" s="183"/>
      <c r="M237" s="183"/>
      <c r="N237" s="183"/>
    </row>
    <row r="238" spans="3:14">
      <c r="C238" s="183"/>
      <c r="D238" s="183"/>
      <c r="E238" s="183"/>
      <c r="F238" s="183"/>
      <c r="G238" s="183"/>
      <c r="H238" s="183"/>
      <c r="I238" s="183"/>
      <c r="J238" s="183"/>
      <c r="K238" s="183"/>
      <c r="L238" s="183"/>
      <c r="M238" s="183"/>
      <c r="N238" s="183"/>
    </row>
    <row r="239" spans="3:14">
      <c r="C239" s="183"/>
      <c r="D239" s="183"/>
      <c r="E239" s="183"/>
      <c r="F239" s="183"/>
      <c r="G239" s="183"/>
      <c r="H239" s="183"/>
      <c r="I239" s="183"/>
      <c r="J239" s="183"/>
      <c r="K239" s="183"/>
      <c r="L239" s="183"/>
      <c r="M239" s="183"/>
      <c r="N239" s="183"/>
    </row>
    <row r="240" spans="3:14">
      <c r="C240" s="183"/>
      <c r="D240" s="183"/>
      <c r="E240" s="183"/>
      <c r="F240" s="183"/>
      <c r="G240" s="183"/>
      <c r="H240" s="183"/>
      <c r="I240" s="183"/>
      <c r="J240" s="183"/>
      <c r="K240" s="183"/>
      <c r="L240" s="183"/>
      <c r="M240" s="183"/>
      <c r="N240" s="183"/>
    </row>
    <row r="241" spans="3:14">
      <c r="C241" s="183"/>
      <c r="D241" s="183"/>
      <c r="E241" s="183"/>
      <c r="F241" s="183"/>
      <c r="G241" s="183"/>
      <c r="H241" s="183"/>
      <c r="I241" s="183"/>
      <c r="J241" s="183"/>
      <c r="K241" s="183"/>
      <c r="L241" s="183"/>
      <c r="M241" s="183"/>
      <c r="N241" s="183"/>
    </row>
    <row r="242" spans="3:14">
      <c r="C242" s="183"/>
      <c r="D242" s="183"/>
      <c r="E242" s="183"/>
      <c r="F242" s="183"/>
      <c r="G242" s="183"/>
      <c r="H242" s="183"/>
      <c r="I242" s="183"/>
      <c r="J242" s="183"/>
      <c r="K242" s="183"/>
      <c r="L242" s="183"/>
      <c r="M242" s="183"/>
      <c r="N242" s="183"/>
    </row>
    <row r="243" spans="3:14">
      <c r="C243" s="183"/>
      <c r="D243" s="183"/>
      <c r="E243" s="183"/>
      <c r="F243" s="183"/>
      <c r="G243" s="183"/>
      <c r="H243" s="183"/>
      <c r="I243" s="183"/>
      <c r="J243" s="183"/>
      <c r="K243" s="183"/>
      <c r="L243" s="183"/>
      <c r="M243" s="183"/>
      <c r="N243" s="183"/>
    </row>
    <row r="244" spans="3:14">
      <c r="C244" s="183"/>
      <c r="D244" s="183"/>
      <c r="E244" s="183"/>
      <c r="F244" s="183"/>
      <c r="G244" s="183"/>
      <c r="H244" s="183"/>
      <c r="I244" s="183"/>
      <c r="J244" s="183"/>
      <c r="K244" s="183"/>
      <c r="L244" s="183"/>
      <c r="M244" s="183"/>
      <c r="N244" s="183"/>
    </row>
    <row r="245" spans="3:14">
      <c r="C245" s="183"/>
      <c r="D245" s="183"/>
      <c r="E245" s="183"/>
      <c r="F245" s="183"/>
      <c r="G245" s="183"/>
      <c r="H245" s="183"/>
      <c r="I245" s="183"/>
      <c r="J245" s="183"/>
      <c r="K245" s="183"/>
      <c r="L245" s="183"/>
      <c r="M245" s="183"/>
      <c r="N245" s="183"/>
    </row>
    <row r="246" spans="3:14">
      <c r="C246" s="183"/>
      <c r="D246" s="183"/>
      <c r="E246" s="183"/>
      <c r="F246" s="183"/>
      <c r="G246" s="183"/>
      <c r="H246" s="183"/>
      <c r="I246" s="183"/>
      <c r="J246" s="183"/>
      <c r="K246" s="183"/>
      <c r="L246" s="183"/>
      <c r="M246" s="183"/>
      <c r="N246" s="183"/>
    </row>
    <row r="247" spans="3:14">
      <c r="C247" s="183"/>
      <c r="D247" s="183"/>
      <c r="E247" s="183"/>
      <c r="F247" s="183"/>
      <c r="G247" s="183"/>
      <c r="H247" s="183"/>
      <c r="I247" s="183"/>
      <c r="J247" s="183"/>
      <c r="K247" s="183"/>
      <c r="L247" s="183"/>
      <c r="M247" s="183"/>
      <c r="N247" s="183"/>
    </row>
    <row r="248" spans="3:14">
      <c r="C248" s="183"/>
      <c r="D248" s="183"/>
      <c r="E248" s="183"/>
      <c r="F248" s="183"/>
      <c r="G248" s="183"/>
      <c r="H248" s="183"/>
      <c r="I248" s="183"/>
      <c r="J248" s="183"/>
      <c r="K248" s="183"/>
      <c r="L248" s="183"/>
      <c r="M248" s="183"/>
      <c r="N248" s="183"/>
    </row>
    <row r="249" spans="3:14">
      <c r="C249" s="183"/>
      <c r="D249" s="183"/>
      <c r="E249" s="183"/>
      <c r="F249" s="183"/>
      <c r="G249" s="183"/>
      <c r="H249" s="183"/>
      <c r="I249" s="183"/>
      <c r="J249" s="183"/>
      <c r="K249" s="183"/>
      <c r="L249" s="183"/>
      <c r="M249" s="183"/>
      <c r="N249" s="183"/>
    </row>
    <row r="250" spans="3:14">
      <c r="C250" s="183"/>
      <c r="D250" s="183"/>
      <c r="E250" s="183"/>
      <c r="F250" s="183"/>
      <c r="G250" s="183"/>
      <c r="H250" s="183"/>
      <c r="I250" s="183"/>
      <c r="J250" s="183"/>
      <c r="K250" s="183"/>
      <c r="L250" s="183"/>
      <c r="M250" s="183"/>
      <c r="N250" s="183"/>
    </row>
    <row r="251" spans="3:14">
      <c r="C251" s="183"/>
      <c r="D251" s="183"/>
      <c r="E251" s="183"/>
      <c r="F251" s="183"/>
      <c r="G251" s="183"/>
      <c r="H251" s="183"/>
      <c r="I251" s="183"/>
      <c r="J251" s="183"/>
      <c r="K251" s="183"/>
      <c r="L251" s="183"/>
      <c r="M251" s="183"/>
      <c r="N251" s="183"/>
    </row>
    <row r="252" spans="3:14">
      <c r="C252" s="183"/>
      <c r="D252" s="183"/>
      <c r="E252" s="183"/>
      <c r="F252" s="183"/>
      <c r="G252" s="183"/>
      <c r="H252" s="183"/>
      <c r="I252" s="183"/>
      <c r="J252" s="183"/>
      <c r="K252" s="183"/>
      <c r="L252" s="183"/>
      <c r="M252" s="183"/>
      <c r="N252" s="183"/>
    </row>
    <row r="253" spans="3:14">
      <c r="C253" s="183"/>
      <c r="D253" s="183"/>
      <c r="E253" s="183"/>
      <c r="F253" s="183"/>
      <c r="G253" s="183"/>
      <c r="H253" s="183"/>
      <c r="I253" s="183"/>
      <c r="J253" s="183"/>
      <c r="K253" s="183"/>
      <c r="L253" s="183"/>
      <c r="M253" s="183"/>
      <c r="N253" s="183"/>
    </row>
    <row r="254" spans="3:14">
      <c r="C254" s="183"/>
      <c r="D254" s="183"/>
      <c r="E254" s="183"/>
      <c r="F254" s="183"/>
      <c r="G254" s="183"/>
      <c r="H254" s="183"/>
      <c r="I254" s="183"/>
      <c r="J254" s="183"/>
      <c r="K254" s="183"/>
      <c r="L254" s="183"/>
      <c r="M254" s="183"/>
      <c r="N254" s="183"/>
    </row>
    <row r="255" spans="3:14">
      <c r="C255" s="183"/>
      <c r="D255" s="183"/>
      <c r="E255" s="183"/>
      <c r="F255" s="183"/>
      <c r="G255" s="183"/>
      <c r="H255" s="183"/>
      <c r="I255" s="183"/>
      <c r="J255" s="183"/>
      <c r="K255" s="183"/>
      <c r="L255" s="183"/>
      <c r="M255" s="183"/>
      <c r="N255" s="183"/>
    </row>
    <row r="256" spans="3:14">
      <c r="C256" s="183"/>
      <c r="D256" s="183"/>
      <c r="E256" s="183"/>
      <c r="F256" s="183"/>
      <c r="G256" s="183"/>
      <c r="H256" s="183"/>
      <c r="I256" s="183"/>
      <c r="J256" s="183"/>
      <c r="K256" s="183"/>
      <c r="L256" s="183"/>
      <c r="M256" s="183"/>
      <c r="N256" s="183"/>
    </row>
    <row r="257" spans="3:14">
      <c r="C257" s="183"/>
      <c r="D257" s="183"/>
      <c r="E257" s="183"/>
      <c r="F257" s="183"/>
      <c r="G257" s="183"/>
      <c r="H257" s="183"/>
      <c r="I257" s="183"/>
      <c r="J257" s="183"/>
      <c r="K257" s="183"/>
      <c r="L257" s="183"/>
      <c r="M257" s="183"/>
      <c r="N257" s="183"/>
    </row>
    <row r="258" spans="3:14">
      <c r="C258" s="183"/>
      <c r="D258" s="183"/>
      <c r="E258" s="183"/>
      <c r="F258" s="183"/>
      <c r="G258" s="183"/>
      <c r="H258" s="183"/>
      <c r="I258" s="183"/>
      <c r="J258" s="183"/>
      <c r="K258" s="183"/>
      <c r="L258" s="183"/>
      <c r="M258" s="183"/>
      <c r="N258" s="183"/>
    </row>
    <row r="259" spans="3:14">
      <c r="C259" s="183"/>
      <c r="D259" s="183"/>
      <c r="E259" s="183"/>
      <c r="F259" s="183"/>
      <c r="G259" s="183"/>
      <c r="H259" s="183"/>
      <c r="I259" s="183"/>
      <c r="J259" s="183"/>
      <c r="K259" s="183"/>
      <c r="L259" s="183"/>
      <c r="M259" s="183"/>
      <c r="N259" s="183"/>
    </row>
    <row r="260" spans="3:14">
      <c r="C260" s="183"/>
      <c r="D260" s="183"/>
      <c r="E260" s="183"/>
      <c r="F260" s="183"/>
      <c r="G260" s="183"/>
      <c r="H260" s="183"/>
      <c r="I260" s="183"/>
      <c r="J260" s="183"/>
      <c r="K260" s="183"/>
      <c r="L260" s="183"/>
      <c r="M260" s="183"/>
      <c r="N260" s="183"/>
    </row>
    <row r="261" spans="3:14">
      <c r="C261" s="183"/>
      <c r="D261" s="183"/>
      <c r="E261" s="183"/>
      <c r="F261" s="183"/>
      <c r="G261" s="183"/>
      <c r="H261" s="183"/>
      <c r="I261" s="183"/>
      <c r="J261" s="183"/>
      <c r="K261" s="183"/>
      <c r="L261" s="183"/>
      <c r="M261" s="183"/>
      <c r="N261" s="183"/>
    </row>
    <row r="262" spans="3:14">
      <c r="C262" s="183"/>
      <c r="D262" s="183"/>
      <c r="E262" s="183"/>
      <c r="F262" s="183"/>
      <c r="G262" s="183"/>
      <c r="H262" s="183"/>
      <c r="I262" s="183"/>
      <c r="J262" s="183"/>
      <c r="K262" s="183"/>
      <c r="L262" s="183"/>
      <c r="M262" s="183"/>
      <c r="N262" s="183"/>
    </row>
    <row r="263" spans="3:14">
      <c r="C263" s="183"/>
      <c r="D263" s="183"/>
      <c r="E263" s="183"/>
      <c r="F263" s="183"/>
      <c r="G263" s="183"/>
      <c r="H263" s="183"/>
      <c r="I263" s="183"/>
      <c r="J263" s="183"/>
      <c r="K263" s="183"/>
      <c r="L263" s="183"/>
      <c r="M263" s="183"/>
      <c r="N263" s="183"/>
    </row>
    <row r="264" spans="3:14">
      <c r="C264" s="183"/>
      <c r="D264" s="183"/>
      <c r="E264" s="183"/>
      <c r="F264" s="183"/>
      <c r="G264" s="183"/>
      <c r="H264" s="183"/>
      <c r="I264" s="183"/>
      <c r="J264" s="183"/>
      <c r="K264" s="183"/>
      <c r="L264" s="183"/>
      <c r="M264" s="183"/>
      <c r="N264" s="183"/>
    </row>
    <row r="265" spans="3:14">
      <c r="C265" s="183"/>
      <c r="D265" s="183"/>
      <c r="E265" s="183"/>
      <c r="F265" s="183"/>
      <c r="G265" s="183"/>
      <c r="H265" s="183"/>
      <c r="I265" s="183"/>
      <c r="J265" s="183"/>
      <c r="K265" s="183"/>
      <c r="L265" s="183"/>
      <c r="M265" s="183"/>
      <c r="N265" s="183"/>
    </row>
    <row r="266" spans="3:14">
      <c r="C266" s="183"/>
      <c r="D266" s="183"/>
      <c r="E266" s="183"/>
      <c r="F266" s="183"/>
      <c r="G266" s="183"/>
      <c r="H266" s="183"/>
      <c r="I266" s="183"/>
      <c r="J266" s="183"/>
      <c r="K266" s="183"/>
      <c r="L266" s="183"/>
      <c r="M266" s="183"/>
      <c r="N266" s="183"/>
    </row>
    <row r="267" spans="3:14">
      <c r="C267" s="183"/>
      <c r="D267" s="183"/>
      <c r="E267" s="183"/>
      <c r="F267" s="183"/>
      <c r="G267" s="183"/>
      <c r="H267" s="183"/>
      <c r="I267" s="183"/>
      <c r="J267" s="183"/>
      <c r="K267" s="183"/>
      <c r="L267" s="183"/>
      <c r="M267" s="183"/>
      <c r="N267" s="183"/>
    </row>
    <row r="268" spans="3:14">
      <c r="C268" s="183"/>
      <c r="D268" s="183"/>
      <c r="E268" s="183"/>
      <c r="F268" s="183"/>
      <c r="G268" s="183"/>
      <c r="H268" s="183"/>
      <c r="I268" s="183"/>
      <c r="J268" s="183"/>
      <c r="K268" s="183"/>
      <c r="L268" s="183"/>
      <c r="M268" s="183"/>
      <c r="N268" s="183"/>
    </row>
    <row r="269" spans="3:14">
      <c r="C269" s="183"/>
      <c r="D269" s="183"/>
      <c r="E269" s="183"/>
      <c r="F269" s="183"/>
      <c r="G269" s="183"/>
      <c r="H269" s="183"/>
      <c r="I269" s="183"/>
      <c r="J269" s="183"/>
      <c r="K269" s="183"/>
      <c r="L269" s="183"/>
      <c r="M269" s="183"/>
      <c r="N269" s="183"/>
    </row>
    <row r="270" spans="3:14">
      <c r="C270" s="183"/>
      <c r="D270" s="183"/>
      <c r="E270" s="183"/>
      <c r="F270" s="183"/>
      <c r="G270" s="183"/>
      <c r="H270" s="183"/>
      <c r="I270" s="183"/>
      <c r="J270" s="183"/>
      <c r="K270" s="183"/>
      <c r="L270" s="183"/>
      <c r="M270" s="183"/>
      <c r="N270" s="183"/>
    </row>
    <row r="271" spans="3:14">
      <c r="C271" s="183"/>
      <c r="D271" s="183"/>
      <c r="E271" s="183"/>
      <c r="F271" s="183"/>
      <c r="G271" s="183"/>
      <c r="H271" s="183"/>
      <c r="I271" s="183"/>
      <c r="J271" s="183"/>
      <c r="K271" s="183"/>
      <c r="L271" s="183"/>
      <c r="M271" s="183"/>
      <c r="N271" s="183"/>
    </row>
    <row r="272" spans="3:14">
      <c r="C272" s="183"/>
      <c r="D272" s="183"/>
      <c r="E272" s="183"/>
      <c r="F272" s="183"/>
      <c r="G272" s="183"/>
      <c r="H272" s="183"/>
      <c r="I272" s="183"/>
      <c r="J272" s="183"/>
      <c r="K272" s="183"/>
      <c r="L272" s="183"/>
      <c r="M272" s="183"/>
      <c r="N272" s="183"/>
    </row>
    <row r="273" spans="3:14">
      <c r="C273" s="183"/>
      <c r="D273" s="183"/>
      <c r="E273" s="183"/>
      <c r="F273" s="183"/>
      <c r="G273" s="183"/>
      <c r="H273" s="183"/>
      <c r="I273" s="183"/>
      <c r="J273" s="183"/>
      <c r="K273" s="183"/>
      <c r="L273" s="183"/>
      <c r="M273" s="183"/>
      <c r="N273" s="183"/>
    </row>
    <row r="274" spans="3:14">
      <c r="C274" s="183"/>
      <c r="D274" s="183"/>
      <c r="E274" s="183"/>
      <c r="F274" s="183"/>
      <c r="G274" s="183"/>
      <c r="H274" s="183"/>
      <c r="I274" s="183"/>
      <c r="J274" s="183"/>
      <c r="K274" s="183"/>
      <c r="L274" s="183"/>
      <c r="M274" s="183"/>
      <c r="N274" s="183"/>
    </row>
    <row r="275" spans="3:14">
      <c r="C275" s="183"/>
      <c r="D275" s="183"/>
      <c r="E275" s="183"/>
      <c r="F275" s="183"/>
      <c r="G275" s="183"/>
      <c r="H275" s="183"/>
      <c r="I275" s="183"/>
      <c r="J275" s="183"/>
      <c r="K275" s="183"/>
      <c r="L275" s="183"/>
      <c r="M275" s="183"/>
      <c r="N275" s="183"/>
    </row>
    <row r="276" spans="3:14">
      <c r="C276" s="183"/>
      <c r="D276" s="183"/>
      <c r="E276" s="183"/>
      <c r="F276" s="183"/>
      <c r="G276" s="183"/>
      <c r="H276" s="183"/>
      <c r="I276" s="183"/>
      <c r="J276" s="183"/>
      <c r="K276" s="183"/>
      <c r="L276" s="183"/>
      <c r="M276" s="183"/>
      <c r="N276" s="183"/>
    </row>
    <row r="277" spans="3:14">
      <c r="C277" s="183"/>
      <c r="D277" s="183"/>
      <c r="E277" s="183"/>
      <c r="F277" s="183"/>
      <c r="G277" s="183"/>
      <c r="H277" s="183"/>
      <c r="I277" s="183"/>
      <c r="J277" s="183"/>
      <c r="K277" s="183"/>
      <c r="L277" s="183"/>
      <c r="M277" s="183"/>
      <c r="N277" s="183"/>
    </row>
    <row r="278" spans="3:14">
      <c r="C278" s="183"/>
      <c r="D278" s="183"/>
      <c r="E278" s="183"/>
      <c r="F278" s="183"/>
      <c r="G278" s="183"/>
      <c r="H278" s="183"/>
      <c r="I278" s="183"/>
      <c r="J278" s="183"/>
      <c r="K278" s="183"/>
      <c r="L278" s="183"/>
      <c r="M278" s="183"/>
      <c r="N278" s="183"/>
    </row>
    <row r="279" spans="3:14">
      <c r="C279" s="183"/>
      <c r="D279" s="183"/>
      <c r="E279" s="183"/>
      <c r="F279" s="183"/>
      <c r="G279" s="183"/>
      <c r="H279" s="183"/>
      <c r="I279" s="183"/>
      <c r="J279" s="183"/>
      <c r="K279" s="183"/>
      <c r="L279" s="183"/>
      <c r="M279" s="183"/>
      <c r="N279" s="183"/>
    </row>
    <row r="280" spans="3:14">
      <c r="C280" s="183"/>
      <c r="D280" s="183"/>
      <c r="E280" s="183"/>
      <c r="F280" s="183"/>
      <c r="G280" s="183"/>
      <c r="H280" s="183"/>
      <c r="I280" s="183"/>
      <c r="J280" s="183"/>
      <c r="K280" s="183"/>
      <c r="L280" s="183"/>
      <c r="M280" s="183"/>
      <c r="N280" s="183"/>
    </row>
    <row r="281" spans="3:14">
      <c r="C281" s="183"/>
      <c r="D281" s="183"/>
      <c r="E281" s="183"/>
      <c r="F281" s="183"/>
      <c r="G281" s="183"/>
      <c r="H281" s="183"/>
      <c r="I281" s="183"/>
      <c r="J281" s="183"/>
      <c r="K281" s="183"/>
      <c r="L281" s="183"/>
      <c r="M281" s="183"/>
      <c r="N281" s="183"/>
    </row>
    <row r="282" spans="3:14">
      <c r="C282" s="183"/>
      <c r="D282" s="183"/>
      <c r="E282" s="183"/>
      <c r="F282" s="183"/>
      <c r="G282" s="183"/>
      <c r="H282" s="183"/>
      <c r="I282" s="183"/>
      <c r="J282" s="183"/>
      <c r="K282" s="183"/>
      <c r="L282" s="183"/>
      <c r="M282" s="183"/>
      <c r="N282" s="183"/>
    </row>
    <row r="283" spans="3:14">
      <c r="C283" s="183"/>
      <c r="D283" s="183"/>
      <c r="E283" s="183"/>
      <c r="F283" s="183"/>
      <c r="G283" s="183"/>
      <c r="H283" s="183"/>
      <c r="I283" s="183"/>
      <c r="J283" s="183"/>
      <c r="K283" s="183"/>
      <c r="L283" s="183"/>
      <c r="M283" s="183"/>
      <c r="N283" s="183"/>
    </row>
    <row r="284" spans="3:14">
      <c r="C284" s="183"/>
      <c r="D284" s="183"/>
      <c r="E284" s="183"/>
      <c r="F284" s="183"/>
      <c r="G284" s="183"/>
      <c r="H284" s="183"/>
      <c r="I284" s="183"/>
      <c r="J284" s="183"/>
      <c r="K284" s="183"/>
      <c r="L284" s="183"/>
      <c r="M284" s="183"/>
      <c r="N284" s="183"/>
    </row>
    <row r="285" spans="3:14">
      <c r="C285" s="183"/>
      <c r="D285" s="183"/>
      <c r="E285" s="183"/>
      <c r="F285" s="183"/>
      <c r="G285" s="183"/>
      <c r="H285" s="183"/>
      <c r="I285" s="183"/>
      <c r="J285" s="183"/>
      <c r="K285" s="183"/>
      <c r="L285" s="183"/>
      <c r="M285" s="183"/>
      <c r="N285" s="183"/>
    </row>
    <row r="286" spans="3:14">
      <c r="C286" s="183"/>
      <c r="D286" s="183"/>
      <c r="E286" s="183"/>
      <c r="F286" s="183"/>
      <c r="G286" s="183"/>
      <c r="H286" s="183"/>
      <c r="I286" s="183"/>
      <c r="J286" s="183"/>
      <c r="K286" s="183"/>
      <c r="L286" s="183"/>
      <c r="M286" s="183"/>
      <c r="N286" s="183"/>
    </row>
    <row r="287" spans="3:14">
      <c r="C287" s="183"/>
      <c r="D287" s="183"/>
      <c r="E287" s="183"/>
      <c r="F287" s="183"/>
      <c r="G287" s="183"/>
      <c r="H287" s="183"/>
      <c r="I287" s="183"/>
      <c r="J287" s="183"/>
      <c r="K287" s="183"/>
      <c r="L287" s="183"/>
      <c r="M287" s="183"/>
      <c r="N287" s="183"/>
    </row>
    <row r="288" spans="3:14">
      <c r="C288" s="183"/>
      <c r="D288" s="183"/>
      <c r="E288" s="183"/>
      <c r="F288" s="183"/>
      <c r="G288" s="183"/>
      <c r="H288" s="183"/>
      <c r="I288" s="183"/>
      <c r="J288" s="183"/>
      <c r="K288" s="183"/>
      <c r="L288" s="183"/>
      <c r="M288" s="183"/>
      <c r="N288" s="183"/>
    </row>
    <row r="289" spans="3:14">
      <c r="C289" s="183"/>
      <c r="D289" s="183"/>
      <c r="E289" s="183"/>
      <c r="F289" s="183"/>
      <c r="G289" s="183"/>
      <c r="H289" s="183"/>
      <c r="I289" s="183"/>
      <c r="J289" s="183"/>
      <c r="K289" s="183"/>
      <c r="L289" s="183"/>
      <c r="M289" s="183"/>
      <c r="N289" s="183"/>
    </row>
    <row r="290" spans="3:14">
      <c r="C290" s="183"/>
      <c r="D290" s="183"/>
      <c r="E290" s="183"/>
      <c r="F290" s="183"/>
      <c r="G290" s="183"/>
      <c r="H290" s="183"/>
      <c r="I290" s="183"/>
      <c r="J290" s="183"/>
      <c r="K290" s="183"/>
      <c r="L290" s="183"/>
      <c r="M290" s="183"/>
      <c r="N290" s="183"/>
    </row>
    <row r="291" spans="3:14">
      <c r="C291" s="183"/>
      <c r="D291" s="183"/>
      <c r="E291" s="183"/>
      <c r="F291" s="183"/>
      <c r="G291" s="183"/>
      <c r="H291" s="183"/>
      <c r="I291" s="183"/>
      <c r="J291" s="183"/>
      <c r="K291" s="183"/>
      <c r="L291" s="183"/>
      <c r="M291" s="183"/>
      <c r="N291" s="183"/>
    </row>
    <row r="292" spans="3:14">
      <c r="C292" s="183"/>
      <c r="D292" s="183"/>
      <c r="E292" s="183"/>
      <c r="F292" s="183"/>
      <c r="G292" s="183"/>
      <c r="H292" s="183"/>
      <c r="I292" s="183"/>
      <c r="J292" s="183"/>
      <c r="K292" s="183"/>
      <c r="L292" s="183"/>
      <c r="M292" s="183"/>
      <c r="N292" s="183"/>
    </row>
    <row r="293" spans="3:14">
      <c r="C293" s="183"/>
      <c r="D293" s="183"/>
      <c r="E293" s="183"/>
      <c r="F293" s="183"/>
      <c r="G293" s="183"/>
      <c r="H293" s="183"/>
      <c r="I293" s="183"/>
      <c r="J293" s="183"/>
      <c r="K293" s="183"/>
      <c r="L293" s="183"/>
      <c r="M293" s="183"/>
      <c r="N293" s="183"/>
    </row>
    <row r="294" spans="3:14">
      <c r="C294" s="183"/>
      <c r="D294" s="183"/>
      <c r="E294" s="183"/>
      <c r="F294" s="183"/>
      <c r="G294" s="183"/>
      <c r="H294" s="183"/>
      <c r="I294" s="183"/>
      <c r="J294" s="183"/>
      <c r="K294" s="183"/>
      <c r="L294" s="183"/>
      <c r="M294" s="183"/>
      <c r="N294" s="183"/>
    </row>
    <row r="295" spans="3:14">
      <c r="C295" s="183"/>
      <c r="D295" s="183"/>
      <c r="E295" s="183"/>
      <c r="F295" s="183"/>
      <c r="G295" s="183"/>
      <c r="H295" s="183"/>
      <c r="I295" s="183"/>
      <c r="J295" s="183"/>
      <c r="K295" s="183"/>
      <c r="L295" s="183"/>
      <c r="M295" s="183"/>
      <c r="N295" s="183"/>
    </row>
    <row r="296" spans="3:14">
      <c r="C296" s="183"/>
      <c r="D296" s="183"/>
      <c r="E296" s="183"/>
      <c r="F296" s="183"/>
      <c r="G296" s="183"/>
      <c r="H296" s="183"/>
      <c r="I296" s="183"/>
      <c r="J296" s="183"/>
      <c r="K296" s="183"/>
      <c r="L296" s="183"/>
      <c r="M296" s="183"/>
      <c r="N296" s="183"/>
    </row>
    <row r="297" spans="3:14">
      <c r="C297" s="183"/>
      <c r="D297" s="183"/>
      <c r="E297" s="183"/>
      <c r="F297" s="183"/>
      <c r="G297" s="183"/>
      <c r="H297" s="183"/>
      <c r="I297" s="183"/>
      <c r="J297" s="183"/>
      <c r="K297" s="183"/>
      <c r="L297" s="183"/>
      <c r="M297" s="183"/>
      <c r="N297" s="183"/>
    </row>
    <row r="298" spans="3:14">
      <c r="C298" s="183"/>
      <c r="D298" s="183"/>
      <c r="E298" s="183"/>
      <c r="F298" s="183"/>
      <c r="G298" s="183"/>
      <c r="H298" s="183"/>
      <c r="I298" s="183"/>
      <c r="J298" s="183"/>
      <c r="K298" s="183"/>
      <c r="L298" s="183"/>
      <c r="M298" s="183"/>
      <c r="N298" s="183"/>
    </row>
    <row r="299" spans="3:14">
      <c r="C299" s="183"/>
      <c r="D299" s="183"/>
      <c r="E299" s="183"/>
      <c r="F299" s="183"/>
      <c r="G299" s="183"/>
      <c r="H299" s="183"/>
      <c r="I299" s="183"/>
      <c r="J299" s="183"/>
      <c r="K299" s="183"/>
      <c r="L299" s="183"/>
      <c r="M299" s="183"/>
      <c r="N299" s="183"/>
    </row>
    <row r="300" spans="3:14">
      <c r="C300" s="183"/>
      <c r="D300" s="183"/>
      <c r="E300" s="183"/>
      <c r="F300" s="183"/>
      <c r="G300" s="183"/>
      <c r="H300" s="183"/>
      <c r="I300" s="183"/>
      <c r="J300" s="183"/>
      <c r="K300" s="183"/>
      <c r="L300" s="183"/>
      <c r="M300" s="183"/>
      <c r="N300" s="183"/>
    </row>
    <row r="301" spans="3:14">
      <c r="C301" s="183"/>
      <c r="D301" s="183"/>
      <c r="E301" s="183"/>
      <c r="F301" s="183"/>
      <c r="G301" s="183"/>
      <c r="H301" s="183"/>
      <c r="I301" s="183"/>
      <c r="J301" s="183"/>
      <c r="K301" s="183"/>
      <c r="L301" s="183"/>
      <c r="M301" s="183"/>
      <c r="N301" s="183"/>
    </row>
    <row r="302" spans="3:14">
      <c r="C302" s="183"/>
      <c r="D302" s="183"/>
      <c r="E302" s="183"/>
      <c r="F302" s="183"/>
      <c r="G302" s="183"/>
      <c r="H302" s="183"/>
      <c r="I302" s="183"/>
      <c r="J302" s="183"/>
      <c r="K302" s="183"/>
      <c r="L302" s="183"/>
      <c r="M302" s="183"/>
      <c r="N302" s="183"/>
    </row>
    <row r="303" spans="3:14">
      <c r="C303" s="183"/>
      <c r="D303" s="183"/>
      <c r="E303" s="183"/>
      <c r="F303" s="183"/>
      <c r="G303" s="183"/>
      <c r="H303" s="183"/>
      <c r="I303" s="183"/>
      <c r="J303" s="183"/>
      <c r="K303" s="183"/>
      <c r="L303" s="183"/>
      <c r="M303" s="183"/>
      <c r="N303" s="183"/>
    </row>
    <row r="304" spans="3:14">
      <c r="C304" s="183"/>
      <c r="D304" s="183"/>
      <c r="E304" s="183"/>
      <c r="F304" s="183"/>
      <c r="G304" s="183"/>
      <c r="H304" s="183"/>
      <c r="I304" s="183"/>
      <c r="J304" s="183"/>
      <c r="K304" s="183"/>
      <c r="L304" s="183"/>
      <c r="M304" s="183"/>
      <c r="N304" s="183"/>
    </row>
    <row r="305" spans="3:14">
      <c r="C305" s="183"/>
      <c r="D305" s="183"/>
      <c r="E305" s="183"/>
      <c r="F305" s="183"/>
      <c r="G305" s="183"/>
      <c r="H305" s="183"/>
      <c r="I305" s="183"/>
      <c r="J305" s="183"/>
      <c r="K305" s="183"/>
      <c r="L305" s="183"/>
      <c r="M305" s="183"/>
      <c r="N305" s="183"/>
    </row>
    <row r="306" spans="3:14">
      <c r="C306" s="183"/>
      <c r="D306" s="183"/>
      <c r="E306" s="183"/>
      <c r="F306" s="183"/>
      <c r="G306" s="183"/>
      <c r="H306" s="183"/>
      <c r="I306" s="183"/>
      <c r="J306" s="183"/>
      <c r="K306" s="183"/>
      <c r="L306" s="183"/>
      <c r="M306" s="183"/>
      <c r="N306" s="183"/>
    </row>
    <row r="307" spans="3:14">
      <c r="C307" s="183"/>
      <c r="D307" s="183"/>
      <c r="E307" s="183"/>
      <c r="F307" s="183"/>
      <c r="G307" s="183"/>
      <c r="H307" s="183"/>
      <c r="I307" s="183"/>
      <c r="J307" s="183"/>
      <c r="K307" s="183"/>
      <c r="L307" s="183"/>
      <c r="M307" s="183"/>
      <c r="N307" s="183"/>
    </row>
    <row r="308" spans="3:14">
      <c r="C308" s="183"/>
      <c r="D308" s="183"/>
      <c r="E308" s="183"/>
      <c r="F308" s="183"/>
      <c r="G308" s="183"/>
      <c r="H308" s="183"/>
      <c r="I308" s="183"/>
      <c r="J308" s="183"/>
      <c r="K308" s="183"/>
      <c r="L308" s="183"/>
      <c r="M308" s="183"/>
      <c r="N308" s="183"/>
    </row>
    <row r="309" spans="3:14">
      <c r="C309" s="183"/>
      <c r="D309" s="183"/>
      <c r="E309" s="183"/>
      <c r="F309" s="183"/>
      <c r="G309" s="183"/>
      <c r="H309" s="183"/>
      <c r="I309" s="183"/>
      <c r="J309" s="183"/>
      <c r="K309" s="183"/>
      <c r="L309" s="183"/>
      <c r="M309" s="183"/>
      <c r="N309" s="183"/>
    </row>
    <row r="310" spans="3:14">
      <c r="C310" s="183"/>
      <c r="D310" s="183"/>
      <c r="E310" s="183"/>
      <c r="F310" s="183"/>
      <c r="G310" s="183"/>
      <c r="H310" s="183"/>
      <c r="I310" s="183"/>
      <c r="J310" s="183"/>
      <c r="K310" s="183"/>
      <c r="L310" s="183"/>
      <c r="M310" s="183"/>
      <c r="N310" s="183"/>
    </row>
    <row r="311" spans="3:14">
      <c r="C311" s="183"/>
      <c r="D311" s="183"/>
      <c r="E311" s="183"/>
      <c r="F311" s="183"/>
      <c r="G311" s="183"/>
      <c r="H311" s="183"/>
      <c r="I311" s="183"/>
      <c r="J311" s="183"/>
      <c r="K311" s="183"/>
      <c r="L311" s="183"/>
      <c r="M311" s="183"/>
      <c r="N311" s="183"/>
    </row>
    <row r="312" spans="3:14">
      <c r="C312" s="183"/>
      <c r="D312" s="183"/>
      <c r="E312" s="183"/>
      <c r="F312" s="183"/>
      <c r="G312" s="183"/>
      <c r="H312" s="183"/>
      <c r="I312" s="183"/>
      <c r="J312" s="183"/>
      <c r="K312" s="183"/>
      <c r="L312" s="183"/>
      <c r="M312" s="183"/>
      <c r="N312" s="183"/>
    </row>
    <row r="313" spans="3:14">
      <c r="C313" s="183"/>
      <c r="D313" s="183"/>
      <c r="E313" s="183"/>
      <c r="F313" s="183"/>
      <c r="G313" s="183"/>
      <c r="H313" s="183"/>
      <c r="I313" s="183"/>
      <c r="J313" s="183"/>
      <c r="K313" s="183"/>
      <c r="L313" s="183"/>
      <c r="M313" s="183"/>
      <c r="N313" s="183"/>
    </row>
    <row r="314" spans="3:14">
      <c r="C314" s="183"/>
      <c r="D314" s="183"/>
      <c r="E314" s="183"/>
      <c r="F314" s="183"/>
      <c r="G314" s="183"/>
      <c r="H314" s="183"/>
      <c r="I314" s="183"/>
      <c r="J314" s="183"/>
      <c r="K314" s="183"/>
      <c r="L314" s="183"/>
      <c r="M314" s="183"/>
      <c r="N314" s="183"/>
    </row>
    <row r="315" spans="3:14">
      <c r="C315" s="183"/>
      <c r="D315" s="183"/>
      <c r="E315" s="183"/>
      <c r="F315" s="183"/>
      <c r="G315" s="183"/>
      <c r="H315" s="183"/>
      <c r="I315" s="183"/>
      <c r="J315" s="183"/>
      <c r="K315" s="183"/>
      <c r="L315" s="183"/>
      <c r="M315" s="183"/>
      <c r="N315" s="183"/>
    </row>
    <row r="316" spans="3:14">
      <c r="C316" s="183"/>
      <c r="D316" s="183"/>
      <c r="E316" s="183"/>
      <c r="F316" s="183"/>
      <c r="G316" s="183"/>
      <c r="H316" s="183"/>
      <c r="I316" s="183"/>
      <c r="J316" s="183"/>
      <c r="K316" s="183"/>
      <c r="L316" s="183"/>
      <c r="M316" s="183"/>
      <c r="N316" s="183"/>
    </row>
    <row r="317" spans="3:14">
      <c r="C317" s="183"/>
      <c r="D317" s="183"/>
      <c r="E317" s="183"/>
      <c r="F317" s="183"/>
      <c r="G317" s="183"/>
      <c r="H317" s="183"/>
      <c r="I317" s="183"/>
      <c r="J317" s="183"/>
      <c r="K317" s="183"/>
      <c r="L317" s="183"/>
      <c r="M317" s="183"/>
      <c r="N317" s="183"/>
    </row>
    <row r="318" spans="3:14">
      <c r="C318" s="183"/>
      <c r="D318" s="183"/>
      <c r="E318" s="183"/>
      <c r="F318" s="183"/>
      <c r="G318" s="183"/>
      <c r="H318" s="183"/>
      <c r="I318" s="183"/>
      <c r="J318" s="183"/>
      <c r="K318" s="183"/>
      <c r="L318" s="183"/>
      <c r="M318" s="183"/>
      <c r="N318" s="183"/>
    </row>
    <row r="319" spans="3:14">
      <c r="C319" s="183"/>
      <c r="D319" s="183"/>
      <c r="E319" s="183"/>
      <c r="F319" s="183"/>
      <c r="G319" s="183"/>
      <c r="H319" s="183"/>
      <c r="I319" s="183"/>
      <c r="J319" s="183"/>
      <c r="K319" s="183"/>
      <c r="L319" s="183"/>
      <c r="M319" s="183"/>
      <c r="N319" s="183"/>
    </row>
    <row r="320" spans="3:14">
      <c r="C320" s="183"/>
      <c r="D320" s="183"/>
      <c r="E320" s="183"/>
      <c r="F320" s="183"/>
      <c r="G320" s="183"/>
      <c r="H320" s="183"/>
      <c r="I320" s="183"/>
      <c r="J320" s="183"/>
      <c r="K320" s="183"/>
      <c r="L320" s="183"/>
      <c r="M320" s="183"/>
      <c r="N320" s="183"/>
    </row>
    <row r="321" spans="3:14">
      <c r="C321" s="183"/>
      <c r="D321" s="183"/>
      <c r="E321" s="183"/>
      <c r="F321" s="183"/>
      <c r="G321" s="183"/>
      <c r="H321" s="183"/>
      <c r="I321" s="183"/>
      <c r="J321" s="183"/>
      <c r="K321" s="183"/>
      <c r="L321" s="183"/>
      <c r="M321" s="183"/>
      <c r="N321" s="183"/>
    </row>
    <row r="322" spans="3:14">
      <c r="C322" s="183"/>
      <c r="D322" s="183"/>
      <c r="E322" s="183"/>
      <c r="F322" s="183"/>
      <c r="G322" s="183"/>
      <c r="H322" s="183"/>
      <c r="I322" s="183"/>
      <c r="J322" s="183"/>
      <c r="K322" s="183"/>
      <c r="L322" s="183"/>
      <c r="M322" s="183"/>
      <c r="N322" s="183"/>
    </row>
    <row r="323" spans="3:14">
      <c r="C323" s="183"/>
      <c r="D323" s="183"/>
      <c r="E323" s="183"/>
      <c r="F323" s="183"/>
      <c r="G323" s="183"/>
      <c r="H323" s="183"/>
      <c r="I323" s="183"/>
      <c r="J323" s="183"/>
      <c r="K323" s="183"/>
      <c r="L323" s="183"/>
      <c r="M323" s="183"/>
      <c r="N323" s="183"/>
    </row>
    <row r="324" spans="3:14">
      <c r="C324" s="183"/>
      <c r="D324" s="183"/>
      <c r="E324" s="183"/>
      <c r="F324" s="183"/>
      <c r="G324" s="183"/>
      <c r="H324" s="183"/>
      <c r="I324" s="183"/>
      <c r="J324" s="183"/>
      <c r="K324" s="183"/>
      <c r="L324" s="183"/>
      <c r="M324" s="183"/>
      <c r="N324" s="183"/>
    </row>
    <row r="325" spans="3:14">
      <c r="C325" s="183"/>
      <c r="D325" s="183"/>
      <c r="E325" s="183"/>
      <c r="F325" s="183"/>
      <c r="G325" s="183"/>
      <c r="H325" s="183"/>
      <c r="I325" s="183"/>
      <c r="J325" s="183"/>
      <c r="K325" s="183"/>
      <c r="L325" s="183"/>
      <c r="M325" s="183"/>
      <c r="N325" s="183"/>
    </row>
    <row r="326" spans="3:14">
      <c r="C326" s="183"/>
      <c r="D326" s="183"/>
      <c r="E326" s="183"/>
      <c r="F326" s="183"/>
      <c r="G326" s="183"/>
      <c r="H326" s="183"/>
      <c r="I326" s="183"/>
      <c r="J326" s="183"/>
      <c r="K326" s="183"/>
      <c r="L326" s="183"/>
      <c r="M326" s="183"/>
      <c r="N326" s="183"/>
    </row>
    <row r="327" spans="3:14">
      <c r="C327" s="183"/>
      <c r="D327" s="183"/>
      <c r="E327" s="183"/>
      <c r="F327" s="183"/>
      <c r="G327" s="183"/>
      <c r="H327" s="183"/>
      <c r="I327" s="183"/>
      <c r="J327" s="183"/>
      <c r="K327" s="183"/>
      <c r="L327" s="183"/>
      <c r="M327" s="183"/>
      <c r="N327" s="183"/>
    </row>
    <row r="328" spans="3:14">
      <c r="C328" s="183"/>
      <c r="D328" s="183"/>
      <c r="E328" s="183"/>
      <c r="F328" s="183"/>
      <c r="G328" s="183"/>
      <c r="H328" s="183"/>
      <c r="I328" s="183"/>
      <c r="J328" s="183"/>
      <c r="K328" s="183"/>
      <c r="L328" s="183"/>
      <c r="M328" s="183"/>
      <c r="N328" s="183"/>
    </row>
    <row r="329" spans="3:14">
      <c r="C329" s="183"/>
      <c r="D329" s="183"/>
      <c r="E329" s="183"/>
      <c r="F329" s="183"/>
      <c r="G329" s="183"/>
      <c r="H329" s="183"/>
      <c r="I329" s="183"/>
      <c r="J329" s="183"/>
      <c r="K329" s="183"/>
      <c r="L329" s="183"/>
      <c r="M329" s="183"/>
      <c r="N329" s="183"/>
    </row>
    <row r="330" spans="3:14">
      <c r="C330" s="183"/>
      <c r="D330" s="183"/>
      <c r="E330" s="183"/>
      <c r="F330" s="183"/>
      <c r="G330" s="183"/>
      <c r="H330" s="183"/>
      <c r="I330" s="183"/>
      <c r="J330" s="183"/>
      <c r="K330" s="183"/>
      <c r="L330" s="183"/>
      <c r="M330" s="183"/>
      <c r="N330" s="183"/>
    </row>
    <row r="331" spans="3:14">
      <c r="C331" s="183"/>
      <c r="D331" s="183"/>
      <c r="E331" s="183"/>
      <c r="F331" s="183"/>
      <c r="G331" s="183"/>
      <c r="H331" s="183"/>
      <c r="I331" s="183"/>
      <c r="J331" s="183"/>
      <c r="K331" s="183"/>
      <c r="L331" s="183"/>
      <c r="M331" s="183"/>
      <c r="N331" s="183"/>
    </row>
    <row r="332" spans="3:14">
      <c r="C332" s="183"/>
      <c r="D332" s="183"/>
      <c r="E332" s="183"/>
      <c r="F332" s="183"/>
      <c r="G332" s="183"/>
      <c r="H332" s="183"/>
      <c r="I332" s="183"/>
      <c r="J332" s="183"/>
      <c r="K332" s="183"/>
      <c r="L332" s="183"/>
      <c r="M332" s="183"/>
      <c r="N332" s="183"/>
    </row>
    <row r="333" spans="3:14">
      <c r="C333" s="183"/>
      <c r="D333" s="183"/>
      <c r="E333" s="183"/>
      <c r="F333" s="183"/>
      <c r="G333" s="183"/>
      <c r="H333" s="183"/>
      <c r="I333" s="183"/>
      <c r="J333" s="183"/>
      <c r="K333" s="183"/>
      <c r="L333" s="183"/>
      <c r="M333" s="183"/>
      <c r="N333" s="183"/>
    </row>
    <row r="334" spans="3:14">
      <c r="C334" s="183"/>
      <c r="D334" s="183"/>
      <c r="E334" s="183"/>
      <c r="F334" s="183"/>
      <c r="G334" s="183"/>
      <c r="H334" s="183"/>
      <c r="I334" s="183"/>
      <c r="J334" s="183"/>
      <c r="K334" s="183"/>
      <c r="L334" s="183"/>
      <c r="M334" s="183"/>
      <c r="N334" s="183"/>
    </row>
    <row r="335" spans="3:14">
      <c r="C335" s="183"/>
      <c r="D335" s="183"/>
      <c r="E335" s="183"/>
      <c r="F335" s="183"/>
      <c r="G335" s="183"/>
      <c r="H335" s="183"/>
      <c r="I335" s="183"/>
      <c r="J335" s="183"/>
      <c r="K335" s="183"/>
      <c r="L335" s="183"/>
      <c r="M335" s="183"/>
      <c r="N335" s="183"/>
    </row>
    <row r="336" spans="3:14">
      <c r="C336" s="183"/>
      <c r="D336" s="183"/>
      <c r="E336" s="183"/>
      <c r="F336" s="183"/>
      <c r="G336" s="183"/>
      <c r="H336" s="183"/>
      <c r="I336" s="183"/>
      <c r="J336" s="183"/>
      <c r="K336" s="183"/>
      <c r="L336" s="183"/>
      <c r="M336" s="183"/>
      <c r="N336" s="183"/>
    </row>
    <row r="337" spans="3:14">
      <c r="C337" s="183"/>
      <c r="D337" s="183"/>
      <c r="E337" s="183"/>
      <c r="F337" s="183"/>
      <c r="G337" s="183"/>
      <c r="H337" s="183"/>
      <c r="I337" s="183"/>
      <c r="J337" s="183"/>
      <c r="K337" s="183"/>
      <c r="L337" s="183"/>
      <c r="M337" s="183"/>
      <c r="N337" s="183"/>
    </row>
    <row r="338" spans="3:14">
      <c r="C338" s="183"/>
      <c r="D338" s="183"/>
      <c r="E338" s="183"/>
      <c r="F338" s="183"/>
      <c r="G338" s="183"/>
      <c r="H338" s="183"/>
      <c r="I338" s="183"/>
      <c r="J338" s="183"/>
      <c r="K338" s="183"/>
      <c r="L338" s="183"/>
      <c r="M338" s="183"/>
      <c r="N338" s="183"/>
    </row>
    <row r="339" spans="3:14">
      <c r="C339" s="183"/>
      <c r="D339" s="183"/>
      <c r="E339" s="183"/>
      <c r="F339" s="183"/>
      <c r="G339" s="183"/>
      <c r="H339" s="183"/>
      <c r="I339" s="183"/>
      <c r="J339" s="183"/>
      <c r="K339" s="183"/>
      <c r="L339" s="183"/>
      <c r="M339" s="183"/>
      <c r="N339" s="183"/>
    </row>
    <row r="340" spans="3:14">
      <c r="C340" s="183"/>
      <c r="D340" s="183"/>
      <c r="E340" s="183"/>
      <c r="F340" s="183"/>
      <c r="G340" s="183"/>
      <c r="H340" s="183"/>
      <c r="I340" s="183"/>
      <c r="J340" s="183"/>
      <c r="K340" s="183"/>
      <c r="L340" s="183"/>
      <c r="M340" s="183"/>
      <c r="N340" s="183"/>
    </row>
    <row r="341" spans="3:14">
      <c r="C341" s="183"/>
      <c r="D341" s="183"/>
      <c r="E341" s="183"/>
      <c r="F341" s="183"/>
      <c r="G341" s="183"/>
      <c r="H341" s="183"/>
      <c r="I341" s="183"/>
      <c r="J341" s="183"/>
      <c r="K341" s="183"/>
      <c r="L341" s="183"/>
      <c r="M341" s="183"/>
      <c r="N341" s="183"/>
    </row>
    <row r="342" spans="3:14">
      <c r="C342" s="183"/>
      <c r="D342" s="183"/>
      <c r="E342" s="183"/>
      <c r="F342" s="183"/>
      <c r="G342" s="183"/>
      <c r="H342" s="183"/>
      <c r="I342" s="183"/>
      <c r="J342" s="183"/>
      <c r="K342" s="183"/>
      <c r="L342" s="183"/>
      <c r="M342" s="183"/>
      <c r="N342" s="183"/>
    </row>
    <row r="343" spans="3:14">
      <c r="C343" s="183"/>
      <c r="D343" s="183"/>
      <c r="E343" s="183"/>
      <c r="F343" s="183"/>
      <c r="G343" s="183"/>
      <c r="H343" s="183"/>
      <c r="I343" s="183"/>
      <c r="J343" s="183"/>
      <c r="K343" s="183"/>
      <c r="L343" s="183"/>
      <c r="M343" s="183"/>
      <c r="N343" s="183"/>
    </row>
    <row r="344" spans="3:14">
      <c r="C344" s="183"/>
      <c r="D344" s="183"/>
      <c r="E344" s="183"/>
      <c r="F344" s="183"/>
      <c r="G344" s="183"/>
      <c r="H344" s="183"/>
      <c r="I344" s="183"/>
      <c r="J344" s="183"/>
      <c r="K344" s="183"/>
      <c r="L344" s="183"/>
      <c r="M344" s="183"/>
      <c r="N344" s="183"/>
    </row>
    <row r="345" spans="3:14">
      <c r="C345" s="183"/>
      <c r="D345" s="183"/>
      <c r="E345" s="183"/>
      <c r="F345" s="183"/>
      <c r="G345" s="183"/>
      <c r="H345" s="183"/>
      <c r="I345" s="183"/>
      <c r="J345" s="183"/>
      <c r="K345" s="183"/>
      <c r="L345" s="183"/>
      <c r="M345" s="183"/>
      <c r="N345" s="183"/>
    </row>
    <row r="346" spans="3:14">
      <c r="C346" s="183"/>
      <c r="D346" s="183"/>
      <c r="E346" s="183"/>
      <c r="F346" s="183"/>
      <c r="G346" s="183"/>
      <c r="H346" s="183"/>
      <c r="I346" s="183"/>
      <c r="J346" s="183"/>
      <c r="K346" s="183"/>
      <c r="L346" s="183"/>
      <c r="M346" s="183"/>
      <c r="N346" s="183"/>
    </row>
    <row r="347" spans="3:14">
      <c r="C347" s="183"/>
      <c r="D347" s="183"/>
      <c r="E347" s="183"/>
      <c r="F347" s="183"/>
      <c r="G347" s="183"/>
      <c r="H347" s="183"/>
      <c r="I347" s="183"/>
      <c r="J347" s="183"/>
      <c r="K347" s="183"/>
      <c r="L347" s="183"/>
      <c r="M347" s="183"/>
      <c r="N347" s="183"/>
    </row>
    <row r="348" spans="3:14">
      <c r="C348" s="183"/>
      <c r="D348" s="183"/>
      <c r="E348" s="183"/>
      <c r="F348" s="183"/>
      <c r="G348" s="183"/>
      <c r="H348" s="183"/>
      <c r="I348" s="183"/>
      <c r="J348" s="183"/>
      <c r="K348" s="183"/>
      <c r="L348" s="183"/>
      <c r="M348" s="183"/>
      <c r="N348" s="183"/>
    </row>
    <row r="349" spans="3:14">
      <c r="C349" s="183"/>
      <c r="D349" s="183"/>
      <c r="E349" s="183"/>
      <c r="F349" s="183"/>
      <c r="G349" s="183"/>
      <c r="H349" s="183"/>
      <c r="I349" s="183"/>
      <c r="J349" s="183"/>
      <c r="K349" s="183"/>
      <c r="L349" s="183"/>
      <c r="M349" s="183"/>
      <c r="N349" s="183"/>
    </row>
    <row r="350" spans="3:14">
      <c r="C350" s="183"/>
      <c r="D350" s="183"/>
      <c r="E350" s="183"/>
      <c r="F350" s="183"/>
      <c r="G350" s="183"/>
      <c r="H350" s="183"/>
      <c r="I350" s="183"/>
      <c r="J350" s="183"/>
      <c r="K350" s="183"/>
      <c r="L350" s="183"/>
      <c r="M350" s="183"/>
      <c r="N350" s="183"/>
    </row>
    <row r="351" spans="3:14">
      <c r="C351" s="183"/>
      <c r="D351" s="183"/>
      <c r="E351" s="183"/>
      <c r="F351" s="183"/>
      <c r="G351" s="183"/>
      <c r="H351" s="183"/>
      <c r="I351" s="183"/>
      <c r="J351" s="183"/>
      <c r="K351" s="183"/>
      <c r="L351" s="183"/>
      <c r="M351" s="183"/>
      <c r="N351" s="183"/>
    </row>
    <row r="352" spans="3:14">
      <c r="C352" s="183"/>
      <c r="D352" s="183"/>
      <c r="E352" s="183"/>
      <c r="F352" s="183"/>
      <c r="G352" s="183"/>
      <c r="H352" s="183"/>
      <c r="I352" s="183"/>
      <c r="J352" s="183"/>
      <c r="K352" s="183"/>
      <c r="L352" s="183"/>
      <c r="M352" s="183"/>
      <c r="N352" s="183"/>
    </row>
    <row r="353" spans="3:14">
      <c r="C353" s="183"/>
      <c r="D353" s="183"/>
      <c r="E353" s="183"/>
      <c r="F353" s="183"/>
      <c r="G353" s="183"/>
      <c r="H353" s="183"/>
      <c r="I353" s="183"/>
      <c r="J353" s="183"/>
      <c r="K353" s="183"/>
      <c r="L353" s="183"/>
      <c r="M353" s="183"/>
      <c r="N353" s="183"/>
    </row>
    <row r="354" spans="3:14">
      <c r="C354" s="183"/>
      <c r="D354" s="183"/>
      <c r="E354" s="183"/>
      <c r="F354" s="183"/>
      <c r="G354" s="183"/>
      <c r="H354" s="183"/>
      <c r="I354" s="183"/>
      <c r="J354" s="183"/>
      <c r="K354" s="183"/>
      <c r="L354" s="183"/>
      <c r="M354" s="183"/>
      <c r="N354" s="183"/>
    </row>
    <row r="355" spans="3:14">
      <c r="C355" s="183"/>
      <c r="D355" s="183"/>
      <c r="E355" s="183"/>
      <c r="F355" s="183"/>
      <c r="G355" s="183"/>
      <c r="H355" s="183"/>
      <c r="I355" s="183"/>
      <c r="J355" s="183"/>
      <c r="K355" s="183"/>
      <c r="L355" s="183"/>
      <c r="M355" s="183"/>
      <c r="N355" s="183"/>
    </row>
    <row r="356" spans="3:14">
      <c r="C356" s="183"/>
      <c r="D356" s="183"/>
      <c r="E356" s="183"/>
      <c r="F356" s="183"/>
      <c r="G356" s="183"/>
      <c r="H356" s="183"/>
      <c r="I356" s="183"/>
      <c r="J356" s="183"/>
      <c r="K356" s="183"/>
      <c r="L356" s="183"/>
      <c r="M356" s="183"/>
      <c r="N356" s="183"/>
    </row>
    <row r="357" spans="3:14">
      <c r="C357" s="183"/>
      <c r="D357" s="183"/>
      <c r="E357" s="183"/>
      <c r="F357" s="183"/>
      <c r="G357" s="183"/>
      <c r="H357" s="183"/>
      <c r="I357" s="183"/>
      <c r="J357" s="183"/>
      <c r="K357" s="183"/>
      <c r="L357" s="183"/>
      <c r="M357" s="183"/>
      <c r="N357" s="183"/>
    </row>
    <row r="358" spans="3:14">
      <c r="C358" s="183"/>
      <c r="D358" s="183"/>
      <c r="E358" s="183"/>
      <c r="F358" s="183"/>
      <c r="G358" s="183"/>
      <c r="H358" s="183"/>
      <c r="I358" s="183"/>
      <c r="J358" s="183"/>
      <c r="K358" s="183"/>
      <c r="L358" s="183"/>
      <c r="M358" s="183"/>
      <c r="N358" s="183"/>
    </row>
    <row r="359" spans="3:14">
      <c r="C359" s="183"/>
      <c r="D359" s="183"/>
      <c r="E359" s="183"/>
      <c r="F359" s="183"/>
      <c r="G359" s="183"/>
      <c r="H359" s="183"/>
      <c r="I359" s="183"/>
      <c r="J359" s="183"/>
      <c r="K359" s="183"/>
      <c r="L359" s="183"/>
      <c r="M359" s="183"/>
      <c r="N359" s="183"/>
    </row>
    <row r="360" spans="3:14">
      <c r="C360" s="183"/>
      <c r="D360" s="183"/>
      <c r="E360" s="183"/>
      <c r="F360" s="183"/>
      <c r="G360" s="183"/>
      <c r="H360" s="183"/>
      <c r="I360" s="183"/>
      <c r="J360" s="183"/>
      <c r="K360" s="183"/>
      <c r="L360" s="183"/>
      <c r="M360" s="183"/>
      <c r="N360" s="183"/>
    </row>
    <row r="361" spans="3:14">
      <c r="C361" s="183"/>
      <c r="D361" s="183"/>
      <c r="E361" s="183"/>
      <c r="F361" s="183"/>
      <c r="G361" s="183"/>
      <c r="H361" s="183"/>
      <c r="I361" s="183"/>
      <c r="J361" s="183"/>
      <c r="K361" s="183"/>
      <c r="L361" s="183"/>
      <c r="M361" s="183"/>
      <c r="N361" s="183"/>
    </row>
    <row r="362" spans="3:14">
      <c r="C362" s="183"/>
      <c r="D362" s="183"/>
      <c r="E362" s="183"/>
      <c r="F362" s="183"/>
      <c r="G362" s="183"/>
      <c r="H362" s="183"/>
      <c r="I362" s="183"/>
      <c r="J362" s="183"/>
      <c r="K362" s="183"/>
      <c r="L362" s="183"/>
      <c r="M362" s="183"/>
      <c r="N362" s="183"/>
    </row>
    <row r="363" spans="3:14">
      <c r="C363" s="183"/>
      <c r="D363" s="183"/>
      <c r="E363" s="183"/>
      <c r="F363" s="183"/>
      <c r="G363" s="183"/>
      <c r="H363" s="183"/>
      <c r="I363" s="183"/>
      <c r="J363" s="183"/>
      <c r="K363" s="183"/>
      <c r="L363" s="183"/>
      <c r="M363" s="183"/>
      <c r="N363" s="183"/>
    </row>
    <row r="364" spans="3:14">
      <c r="C364" s="183"/>
      <c r="D364" s="183"/>
      <c r="E364" s="183"/>
      <c r="F364" s="183"/>
      <c r="G364" s="183"/>
      <c r="H364" s="183"/>
      <c r="I364" s="183"/>
      <c r="J364" s="183"/>
      <c r="K364" s="183"/>
      <c r="L364" s="183"/>
      <c r="M364" s="183"/>
      <c r="N364" s="183"/>
    </row>
    <row r="365" spans="3:14">
      <c r="C365" s="183"/>
      <c r="D365" s="183"/>
      <c r="E365" s="183"/>
      <c r="F365" s="183"/>
      <c r="G365" s="183"/>
      <c r="H365" s="183"/>
      <c r="I365" s="183"/>
      <c r="J365" s="183"/>
      <c r="K365" s="183"/>
      <c r="L365" s="183"/>
      <c r="M365" s="183"/>
      <c r="N365" s="183"/>
    </row>
    <row r="366" spans="3:14">
      <c r="C366" s="183"/>
      <c r="D366" s="183"/>
      <c r="E366" s="183"/>
      <c r="F366" s="183"/>
      <c r="G366" s="183"/>
      <c r="H366" s="183"/>
      <c r="I366" s="183"/>
      <c r="J366" s="183"/>
      <c r="K366" s="183"/>
      <c r="L366" s="183"/>
      <c r="M366" s="183"/>
      <c r="N366" s="183"/>
    </row>
    <row r="367" spans="3:14">
      <c r="C367" s="183"/>
      <c r="D367" s="183"/>
      <c r="E367" s="183"/>
      <c r="F367" s="183"/>
      <c r="G367" s="183"/>
      <c r="H367" s="183"/>
      <c r="I367" s="183"/>
      <c r="J367" s="183"/>
      <c r="K367" s="183"/>
      <c r="L367" s="183"/>
      <c r="M367" s="183"/>
      <c r="N367" s="183"/>
    </row>
    <row r="368" spans="3:14">
      <c r="C368" s="183"/>
      <c r="D368" s="183"/>
      <c r="E368" s="183"/>
      <c r="F368" s="183"/>
      <c r="G368" s="183"/>
      <c r="H368" s="183"/>
      <c r="I368" s="183"/>
      <c r="J368" s="183"/>
      <c r="K368" s="183"/>
      <c r="L368" s="183"/>
      <c r="M368" s="183"/>
      <c r="N368" s="183"/>
    </row>
    <row r="369" spans="3:14">
      <c r="C369" s="183"/>
      <c r="D369" s="183"/>
      <c r="E369" s="183"/>
      <c r="F369" s="183"/>
      <c r="G369" s="183"/>
      <c r="H369" s="183"/>
      <c r="I369" s="183"/>
      <c r="J369" s="183"/>
      <c r="K369" s="183"/>
      <c r="L369" s="183"/>
      <c r="M369" s="183"/>
      <c r="N369" s="183"/>
    </row>
    <row r="370" spans="3:14">
      <c r="C370" s="183"/>
      <c r="D370" s="183"/>
      <c r="E370" s="183"/>
      <c r="F370" s="183"/>
      <c r="G370" s="183"/>
      <c r="H370" s="183"/>
      <c r="I370" s="183"/>
      <c r="J370" s="183"/>
      <c r="K370" s="183"/>
      <c r="L370" s="183"/>
      <c r="M370" s="183"/>
      <c r="N370" s="183"/>
    </row>
    <row r="371" spans="3:14">
      <c r="C371" s="183"/>
      <c r="D371" s="183"/>
      <c r="E371" s="183"/>
      <c r="F371" s="183"/>
      <c r="G371" s="183"/>
      <c r="H371" s="183"/>
      <c r="I371" s="183"/>
      <c r="J371" s="183"/>
      <c r="K371" s="183"/>
      <c r="L371" s="183"/>
      <c r="M371" s="183"/>
      <c r="N371" s="183"/>
    </row>
    <row r="372" spans="3:14">
      <c r="C372" s="183"/>
      <c r="D372" s="183"/>
      <c r="E372" s="183"/>
      <c r="F372" s="183"/>
      <c r="G372" s="183"/>
      <c r="H372" s="183"/>
      <c r="I372" s="183"/>
      <c r="J372" s="183"/>
      <c r="K372" s="183"/>
      <c r="L372" s="183"/>
      <c r="M372" s="183"/>
      <c r="N372" s="183"/>
    </row>
    <row r="373" spans="3:14">
      <c r="C373" s="183"/>
      <c r="D373" s="183"/>
      <c r="E373" s="183"/>
      <c r="F373" s="183"/>
      <c r="G373" s="183"/>
      <c r="H373" s="183"/>
      <c r="I373" s="183"/>
      <c r="J373" s="183"/>
      <c r="K373" s="183"/>
      <c r="L373" s="183"/>
      <c r="M373" s="183"/>
      <c r="N373" s="183"/>
    </row>
    <row r="374" spans="3:14">
      <c r="C374" s="183"/>
      <c r="D374" s="183"/>
      <c r="E374" s="183"/>
      <c r="F374" s="183"/>
      <c r="G374" s="183"/>
      <c r="H374" s="183"/>
      <c r="I374" s="183"/>
      <c r="J374" s="183"/>
      <c r="K374" s="183"/>
      <c r="L374" s="183"/>
      <c r="M374" s="183"/>
      <c r="N374" s="183"/>
    </row>
    <row r="375" spans="3:14">
      <c r="C375" s="183"/>
      <c r="D375" s="183"/>
      <c r="E375" s="183"/>
      <c r="F375" s="183"/>
      <c r="G375" s="183"/>
      <c r="H375" s="183"/>
      <c r="I375" s="183"/>
      <c r="J375" s="183"/>
      <c r="K375" s="183"/>
      <c r="L375" s="183"/>
      <c r="M375" s="183"/>
      <c r="N375" s="183"/>
    </row>
    <row r="376" spans="3:14">
      <c r="C376" s="183"/>
      <c r="D376" s="183"/>
      <c r="E376" s="183"/>
      <c r="F376" s="183"/>
      <c r="G376" s="183"/>
      <c r="H376" s="183"/>
      <c r="I376" s="183"/>
      <c r="J376" s="183"/>
      <c r="K376" s="183"/>
      <c r="L376" s="183"/>
      <c r="M376" s="183"/>
      <c r="N376" s="183"/>
    </row>
    <row r="377" spans="3:14">
      <c r="C377" s="183"/>
      <c r="D377" s="183"/>
      <c r="E377" s="183"/>
      <c r="F377" s="183"/>
      <c r="G377" s="183"/>
      <c r="H377" s="183"/>
      <c r="I377" s="183"/>
      <c r="J377" s="183"/>
      <c r="K377" s="183"/>
      <c r="L377" s="183"/>
      <c r="M377" s="183"/>
      <c r="N377" s="183"/>
    </row>
    <row r="378" spans="3:14">
      <c r="C378" s="183"/>
      <c r="D378" s="183"/>
      <c r="E378" s="183"/>
      <c r="F378" s="183"/>
      <c r="G378" s="183"/>
      <c r="H378" s="183"/>
      <c r="I378" s="183"/>
      <c r="J378" s="183"/>
      <c r="K378" s="183"/>
      <c r="L378" s="183"/>
      <c r="M378" s="183"/>
      <c r="N378" s="183"/>
    </row>
    <row r="379" spans="3:14">
      <c r="C379" s="183"/>
      <c r="D379" s="183"/>
      <c r="E379" s="183"/>
      <c r="F379" s="183"/>
      <c r="G379" s="183"/>
      <c r="H379" s="183"/>
      <c r="I379" s="183"/>
      <c r="J379" s="183"/>
      <c r="K379" s="183"/>
      <c r="L379" s="183"/>
      <c r="M379" s="183"/>
      <c r="N379" s="183"/>
    </row>
    <row r="380" spans="3:14">
      <c r="C380" s="183"/>
      <c r="D380" s="183"/>
      <c r="E380" s="183"/>
      <c r="F380" s="183"/>
      <c r="G380" s="183"/>
      <c r="H380" s="183"/>
      <c r="I380" s="183"/>
      <c r="J380" s="183"/>
      <c r="K380" s="183"/>
      <c r="L380" s="183"/>
      <c r="M380" s="183"/>
      <c r="N380" s="183"/>
    </row>
    <row r="381" spans="3:14">
      <c r="C381" s="183"/>
      <c r="D381" s="183"/>
      <c r="E381" s="183"/>
      <c r="F381" s="183"/>
      <c r="G381" s="183"/>
      <c r="H381" s="183"/>
      <c r="I381" s="183"/>
      <c r="J381" s="183"/>
      <c r="K381" s="183"/>
      <c r="L381" s="183"/>
      <c r="M381" s="183"/>
      <c r="N381" s="183"/>
    </row>
    <row r="382" spans="3:14">
      <c r="C382" s="183"/>
      <c r="D382" s="183"/>
      <c r="E382" s="183"/>
      <c r="F382" s="183"/>
      <c r="G382" s="183"/>
      <c r="H382" s="183"/>
      <c r="I382" s="183"/>
      <c r="J382" s="183"/>
      <c r="K382" s="183"/>
      <c r="L382" s="183"/>
      <c r="M382" s="183"/>
      <c r="N382" s="183"/>
    </row>
    <row r="383" spans="3:14">
      <c r="C383" s="183"/>
      <c r="D383" s="183"/>
      <c r="E383" s="183"/>
      <c r="F383" s="183"/>
      <c r="G383" s="183"/>
      <c r="H383" s="183"/>
      <c r="I383" s="183"/>
      <c r="J383" s="183"/>
      <c r="K383" s="183"/>
      <c r="L383" s="183"/>
      <c r="M383" s="183"/>
      <c r="N383" s="183"/>
    </row>
    <row r="384" spans="3:14">
      <c r="C384" s="183"/>
      <c r="D384" s="183"/>
      <c r="E384" s="183"/>
      <c r="F384" s="183"/>
      <c r="G384" s="183"/>
      <c r="H384" s="183"/>
      <c r="I384" s="183"/>
      <c r="J384" s="183"/>
      <c r="K384" s="183"/>
      <c r="L384" s="183"/>
      <c r="M384" s="183"/>
      <c r="N384" s="183"/>
    </row>
    <row r="385" spans="3:14">
      <c r="C385" s="183"/>
      <c r="D385" s="183"/>
      <c r="E385" s="183"/>
      <c r="F385" s="183"/>
      <c r="G385" s="183"/>
      <c r="H385" s="183"/>
      <c r="I385" s="183"/>
      <c r="J385" s="183"/>
      <c r="K385" s="183"/>
      <c r="L385" s="183"/>
      <c r="M385" s="183"/>
      <c r="N385" s="183"/>
    </row>
    <row r="386" spans="3:14">
      <c r="C386" s="183"/>
      <c r="D386" s="183"/>
      <c r="E386" s="183"/>
      <c r="F386" s="183"/>
      <c r="G386" s="183"/>
      <c r="H386" s="183"/>
      <c r="I386" s="183"/>
      <c r="J386" s="183"/>
      <c r="K386" s="183"/>
      <c r="L386" s="183"/>
      <c r="M386" s="183"/>
      <c r="N386" s="183"/>
    </row>
    <row r="387" spans="3:14">
      <c r="C387" s="183"/>
      <c r="D387" s="183"/>
      <c r="E387" s="183"/>
      <c r="F387" s="183"/>
      <c r="G387" s="183"/>
      <c r="H387" s="183"/>
      <c r="I387" s="183"/>
      <c r="J387" s="183"/>
      <c r="K387" s="183"/>
      <c r="L387" s="183"/>
      <c r="M387" s="183"/>
      <c r="N387" s="183"/>
    </row>
    <row r="388" spans="3:14">
      <c r="C388" s="183"/>
      <c r="D388" s="183"/>
      <c r="E388" s="183"/>
      <c r="F388" s="183"/>
      <c r="G388" s="183"/>
      <c r="H388" s="183"/>
      <c r="I388" s="183"/>
      <c r="J388" s="183"/>
      <c r="K388" s="183"/>
      <c r="L388" s="183"/>
      <c r="M388" s="183"/>
      <c r="N388" s="183"/>
    </row>
    <row r="389" spans="3:14">
      <c r="C389" s="183"/>
      <c r="D389" s="183"/>
      <c r="E389" s="183"/>
      <c r="F389" s="183"/>
      <c r="G389" s="183"/>
      <c r="H389" s="183"/>
      <c r="I389" s="183"/>
      <c r="J389" s="183"/>
      <c r="K389" s="183"/>
      <c r="L389" s="183"/>
      <c r="M389" s="183"/>
      <c r="N389" s="183"/>
    </row>
    <row r="390" spans="3:14">
      <c r="C390" s="183"/>
      <c r="D390" s="183"/>
      <c r="E390" s="183"/>
      <c r="F390" s="183"/>
      <c r="G390" s="183"/>
      <c r="H390" s="183"/>
      <c r="I390" s="183"/>
      <c r="J390" s="183"/>
      <c r="K390" s="183"/>
      <c r="L390" s="183"/>
      <c r="M390" s="183"/>
      <c r="N390" s="183"/>
    </row>
    <row r="391" spans="3:14">
      <c r="C391" s="183"/>
      <c r="D391" s="183"/>
      <c r="E391" s="183"/>
      <c r="F391" s="183"/>
      <c r="G391" s="183"/>
      <c r="H391" s="183"/>
      <c r="I391" s="183"/>
      <c r="J391" s="183"/>
      <c r="K391" s="183"/>
      <c r="L391" s="183"/>
      <c r="M391" s="183"/>
      <c r="N391" s="183"/>
    </row>
    <row r="392" spans="3:14">
      <c r="C392" s="183"/>
      <c r="D392" s="183"/>
      <c r="E392" s="183"/>
      <c r="F392" s="183"/>
      <c r="G392" s="183"/>
      <c r="H392" s="183"/>
      <c r="I392" s="183"/>
      <c r="J392" s="183"/>
      <c r="K392" s="183"/>
      <c r="L392" s="183"/>
      <c r="M392" s="183"/>
      <c r="N392" s="183"/>
    </row>
    <row r="393" spans="3:14">
      <c r="C393" s="183"/>
      <c r="D393" s="183"/>
      <c r="E393" s="183"/>
      <c r="F393" s="183"/>
      <c r="G393" s="183"/>
      <c r="H393" s="183"/>
      <c r="I393" s="183"/>
      <c r="J393" s="183"/>
      <c r="K393" s="183"/>
      <c r="L393" s="183"/>
      <c r="M393" s="183"/>
      <c r="N393" s="183"/>
    </row>
    <row r="394" spans="3:14">
      <c r="C394" s="183"/>
      <c r="D394" s="183"/>
      <c r="E394" s="183"/>
      <c r="F394" s="183"/>
      <c r="G394" s="183"/>
      <c r="H394" s="183"/>
      <c r="I394" s="183"/>
      <c r="J394" s="183"/>
      <c r="K394" s="183"/>
      <c r="L394" s="183"/>
      <c r="M394" s="183"/>
      <c r="N394" s="183"/>
    </row>
    <row r="395" spans="3:14">
      <c r="C395" s="183"/>
      <c r="D395" s="183"/>
      <c r="E395" s="183"/>
      <c r="F395" s="183"/>
      <c r="G395" s="183"/>
      <c r="H395" s="183"/>
      <c r="I395" s="183"/>
      <c r="J395" s="183"/>
      <c r="K395" s="183"/>
      <c r="L395" s="183"/>
      <c r="M395" s="183"/>
      <c r="N395" s="183"/>
    </row>
    <row r="396" spans="3:14">
      <c r="C396" s="183"/>
      <c r="D396" s="183"/>
      <c r="E396" s="183"/>
      <c r="F396" s="183"/>
      <c r="G396" s="183"/>
      <c r="H396" s="183"/>
      <c r="I396" s="183"/>
      <c r="J396" s="183"/>
      <c r="K396" s="183"/>
      <c r="L396" s="183"/>
      <c r="M396" s="183"/>
      <c r="N396" s="183"/>
    </row>
    <row r="397" spans="3:14">
      <c r="C397" s="183"/>
      <c r="D397" s="183"/>
      <c r="E397" s="183"/>
      <c r="F397" s="183"/>
      <c r="G397" s="183"/>
      <c r="H397" s="183"/>
      <c r="I397" s="183"/>
      <c r="J397" s="183"/>
      <c r="K397" s="183"/>
      <c r="L397" s="183"/>
      <c r="M397" s="183"/>
      <c r="N397" s="183"/>
    </row>
    <row r="398" spans="3:14">
      <c r="C398" s="183"/>
      <c r="D398" s="183"/>
      <c r="E398" s="183"/>
      <c r="F398" s="183"/>
      <c r="G398" s="183"/>
      <c r="H398" s="183"/>
      <c r="I398" s="183"/>
      <c r="J398" s="183"/>
      <c r="K398" s="183"/>
      <c r="L398" s="183"/>
      <c r="M398" s="183"/>
      <c r="N398" s="183"/>
    </row>
    <row r="399" spans="3:14">
      <c r="C399" s="183"/>
      <c r="D399" s="183"/>
      <c r="E399" s="183"/>
      <c r="F399" s="183"/>
      <c r="G399" s="183"/>
      <c r="H399" s="183"/>
      <c r="I399" s="183"/>
      <c r="J399" s="183"/>
      <c r="K399" s="183"/>
      <c r="L399" s="183"/>
      <c r="M399" s="183"/>
      <c r="N399" s="183"/>
    </row>
    <row r="400" spans="3:14">
      <c r="C400" s="183"/>
      <c r="D400" s="183"/>
      <c r="E400" s="183"/>
      <c r="F400" s="183"/>
      <c r="G400" s="183"/>
      <c r="H400" s="183"/>
      <c r="I400" s="183"/>
      <c r="J400" s="183"/>
      <c r="K400" s="183"/>
      <c r="L400" s="183"/>
      <c r="M400" s="183"/>
      <c r="N400" s="183"/>
    </row>
    <row r="401" spans="3:14">
      <c r="C401" s="183"/>
      <c r="D401" s="183"/>
      <c r="E401" s="183"/>
      <c r="F401" s="183"/>
      <c r="G401" s="183"/>
      <c r="H401" s="183"/>
      <c r="I401" s="183"/>
      <c r="J401" s="183"/>
      <c r="K401" s="183"/>
      <c r="L401" s="183"/>
      <c r="M401" s="183"/>
      <c r="N401" s="183"/>
    </row>
    <row r="402" spans="3:14">
      <c r="C402" s="183"/>
      <c r="D402" s="183"/>
      <c r="E402" s="183"/>
      <c r="F402" s="183"/>
      <c r="G402" s="183"/>
      <c r="H402" s="183"/>
      <c r="I402" s="183"/>
      <c r="J402" s="183"/>
      <c r="K402" s="183"/>
      <c r="L402" s="183"/>
      <c r="M402" s="183"/>
      <c r="N402" s="183"/>
    </row>
    <row r="403" spans="3:14">
      <c r="C403" s="183"/>
      <c r="D403" s="183"/>
      <c r="E403" s="183"/>
      <c r="F403" s="183"/>
      <c r="G403" s="183"/>
      <c r="H403" s="183"/>
      <c r="I403" s="183"/>
      <c r="J403" s="183"/>
      <c r="K403" s="183"/>
      <c r="L403" s="183"/>
      <c r="M403" s="183"/>
      <c r="N403" s="183"/>
    </row>
    <row r="404" spans="3:14">
      <c r="C404" s="183"/>
      <c r="D404" s="183"/>
      <c r="E404" s="183"/>
      <c r="F404" s="183"/>
      <c r="G404" s="183"/>
      <c r="H404" s="183"/>
      <c r="I404" s="183"/>
      <c r="J404" s="183"/>
      <c r="K404" s="183"/>
      <c r="L404" s="183"/>
      <c r="M404" s="183"/>
      <c r="N404" s="183"/>
    </row>
    <row r="405" spans="3:14">
      <c r="C405" s="183"/>
      <c r="D405" s="183"/>
      <c r="E405" s="183"/>
      <c r="F405" s="183"/>
      <c r="G405" s="183"/>
      <c r="H405" s="183"/>
      <c r="I405" s="183"/>
      <c r="J405" s="183"/>
      <c r="K405" s="183"/>
      <c r="L405" s="183"/>
      <c r="M405" s="183"/>
      <c r="N405" s="183"/>
    </row>
    <row r="406" spans="3:14">
      <c r="C406" s="183"/>
      <c r="D406" s="183"/>
      <c r="E406" s="183"/>
      <c r="F406" s="183"/>
      <c r="G406" s="183"/>
      <c r="H406" s="183"/>
      <c r="I406" s="183"/>
      <c r="J406" s="183"/>
      <c r="K406" s="183"/>
      <c r="L406" s="183"/>
      <c r="M406" s="183"/>
      <c r="N406" s="183"/>
    </row>
    <row r="407" spans="3:14">
      <c r="C407" s="183"/>
      <c r="D407" s="183"/>
      <c r="E407" s="183"/>
      <c r="F407" s="183"/>
      <c r="G407" s="183"/>
      <c r="H407" s="183"/>
      <c r="I407" s="183"/>
      <c r="J407" s="183"/>
      <c r="K407" s="183"/>
      <c r="L407" s="183"/>
      <c r="M407" s="183"/>
      <c r="N407" s="183"/>
    </row>
    <row r="408" spans="3:14">
      <c r="C408" s="183"/>
      <c r="D408" s="183"/>
      <c r="E408" s="183"/>
      <c r="F408" s="183"/>
      <c r="G408" s="183"/>
      <c r="H408" s="183"/>
      <c r="I408" s="183"/>
      <c r="J408" s="183"/>
      <c r="K408" s="183"/>
      <c r="L408" s="183"/>
      <c r="M408" s="183"/>
      <c r="N408" s="183"/>
    </row>
    <row r="409" spans="3:14">
      <c r="C409" s="183"/>
      <c r="D409" s="183"/>
      <c r="E409" s="183"/>
      <c r="F409" s="183"/>
      <c r="G409" s="183"/>
      <c r="H409" s="183"/>
      <c r="I409" s="183"/>
      <c r="J409" s="183"/>
      <c r="K409" s="183"/>
      <c r="L409" s="183"/>
      <c r="M409" s="183"/>
      <c r="N409" s="183"/>
    </row>
    <row r="410" spans="3:14">
      <c r="C410" s="183"/>
      <c r="D410" s="183"/>
      <c r="E410" s="183"/>
      <c r="F410" s="183"/>
      <c r="G410" s="183"/>
      <c r="H410" s="183"/>
      <c r="I410" s="183"/>
      <c r="J410" s="183"/>
      <c r="K410" s="183"/>
      <c r="L410" s="183"/>
      <c r="M410" s="183"/>
      <c r="N410" s="183"/>
    </row>
    <row r="411" spans="3:14">
      <c r="C411" s="183"/>
      <c r="D411" s="183"/>
      <c r="E411" s="183"/>
      <c r="F411" s="183"/>
      <c r="G411" s="183"/>
      <c r="H411" s="183"/>
      <c r="I411" s="183"/>
      <c r="J411" s="183"/>
      <c r="K411" s="183"/>
      <c r="L411" s="183"/>
      <c r="M411" s="183"/>
      <c r="N411" s="183"/>
    </row>
    <row r="412" spans="3:14">
      <c r="C412" s="183"/>
      <c r="D412" s="183"/>
      <c r="E412" s="183"/>
      <c r="F412" s="183"/>
      <c r="G412" s="183"/>
      <c r="H412" s="183"/>
      <c r="I412" s="183"/>
      <c r="J412" s="183"/>
      <c r="K412" s="183"/>
      <c r="L412" s="183"/>
      <c r="M412" s="183"/>
      <c r="N412" s="183"/>
    </row>
    <row r="413" spans="3:14">
      <c r="C413" s="183"/>
      <c r="D413" s="183"/>
      <c r="E413" s="183"/>
      <c r="F413" s="183"/>
      <c r="G413" s="183"/>
      <c r="H413" s="183"/>
      <c r="I413" s="183"/>
      <c r="J413" s="183"/>
      <c r="K413" s="183"/>
      <c r="L413" s="183"/>
      <c r="M413" s="183"/>
      <c r="N413" s="183"/>
    </row>
    <row r="414" spans="3:14">
      <c r="C414" s="183"/>
      <c r="D414" s="183"/>
      <c r="E414" s="183"/>
      <c r="F414" s="183"/>
      <c r="G414" s="183"/>
      <c r="H414" s="183"/>
      <c r="I414" s="183"/>
      <c r="J414" s="183"/>
      <c r="K414" s="183"/>
      <c r="L414" s="183"/>
      <c r="M414" s="183"/>
      <c r="N414" s="183"/>
    </row>
    <row r="415" spans="3:14">
      <c r="C415" s="183"/>
      <c r="D415" s="183"/>
      <c r="E415" s="183"/>
      <c r="F415" s="183"/>
      <c r="G415" s="183"/>
      <c r="H415" s="183"/>
      <c r="I415" s="183"/>
      <c r="J415" s="183"/>
      <c r="K415" s="183"/>
      <c r="L415" s="183"/>
      <c r="M415" s="183"/>
      <c r="N415" s="183"/>
    </row>
    <row r="416" spans="3:14">
      <c r="C416" s="183"/>
      <c r="D416" s="183"/>
      <c r="E416" s="183"/>
      <c r="F416" s="183"/>
      <c r="G416" s="183"/>
      <c r="H416" s="183"/>
      <c r="I416" s="183"/>
      <c r="J416" s="183"/>
      <c r="K416" s="183"/>
      <c r="L416" s="183"/>
      <c r="M416" s="183"/>
      <c r="N416" s="183"/>
    </row>
    <row r="417" spans="3:14">
      <c r="C417" s="183"/>
      <c r="D417" s="183"/>
      <c r="E417" s="183"/>
      <c r="F417" s="183"/>
      <c r="G417" s="183"/>
      <c r="H417" s="183"/>
      <c r="I417" s="183"/>
      <c r="J417" s="183"/>
      <c r="K417" s="183"/>
      <c r="L417" s="183"/>
      <c r="M417" s="183"/>
      <c r="N417" s="183"/>
    </row>
    <row r="418" spans="3:14">
      <c r="C418" s="183"/>
      <c r="D418" s="183"/>
      <c r="E418" s="183"/>
      <c r="F418" s="183"/>
      <c r="G418" s="183"/>
      <c r="H418" s="183"/>
      <c r="I418" s="183"/>
      <c r="J418" s="183"/>
      <c r="K418" s="183"/>
      <c r="L418" s="183"/>
      <c r="M418" s="183"/>
      <c r="N418" s="183"/>
    </row>
    <row r="419" spans="3:14">
      <c r="C419" s="183"/>
      <c r="D419" s="183"/>
      <c r="E419" s="183"/>
      <c r="F419" s="183"/>
      <c r="G419" s="183"/>
      <c r="H419" s="183"/>
      <c r="I419" s="183"/>
      <c r="J419" s="183"/>
      <c r="K419" s="183"/>
      <c r="L419" s="183"/>
      <c r="M419" s="183"/>
      <c r="N419" s="183"/>
    </row>
    <row r="420" spans="3:14">
      <c r="C420" s="183"/>
      <c r="D420" s="183"/>
      <c r="E420" s="183"/>
      <c r="F420" s="183"/>
      <c r="G420" s="183"/>
      <c r="H420" s="183"/>
      <c r="I420" s="183"/>
      <c r="J420" s="183"/>
      <c r="K420" s="183"/>
      <c r="L420" s="183"/>
      <c r="M420" s="183"/>
      <c r="N420" s="183"/>
    </row>
    <row r="421" spans="3:14">
      <c r="C421" s="183"/>
      <c r="D421" s="183"/>
      <c r="E421" s="183"/>
      <c r="F421" s="183"/>
      <c r="G421" s="183"/>
      <c r="H421" s="183"/>
      <c r="I421" s="183"/>
      <c r="J421" s="183"/>
      <c r="K421" s="183"/>
      <c r="L421" s="183"/>
      <c r="M421" s="183"/>
      <c r="N421" s="183"/>
    </row>
    <row r="422" spans="3:14">
      <c r="C422" s="183"/>
      <c r="D422" s="183"/>
      <c r="E422" s="183"/>
      <c r="F422" s="183"/>
      <c r="G422" s="183"/>
      <c r="H422" s="183"/>
      <c r="I422" s="183"/>
      <c r="J422" s="183"/>
      <c r="K422" s="183"/>
      <c r="L422" s="183"/>
      <c r="M422" s="183"/>
      <c r="N422" s="183"/>
    </row>
    <row r="423" spans="3:14">
      <c r="C423" s="183"/>
      <c r="D423" s="183"/>
      <c r="E423" s="183"/>
      <c r="F423" s="183"/>
      <c r="G423" s="183"/>
      <c r="H423" s="183"/>
      <c r="I423" s="183"/>
      <c r="J423" s="183"/>
      <c r="K423" s="183"/>
      <c r="L423" s="183"/>
      <c r="M423" s="183"/>
      <c r="N423" s="183"/>
    </row>
    <row r="424" spans="3:14">
      <c r="C424" s="183"/>
      <c r="D424" s="183"/>
      <c r="E424" s="183"/>
      <c r="F424" s="183"/>
      <c r="G424" s="183"/>
      <c r="H424" s="183"/>
      <c r="I424" s="183"/>
      <c r="J424" s="183"/>
      <c r="K424" s="183"/>
      <c r="L424" s="183"/>
      <c r="M424" s="183"/>
      <c r="N424" s="183"/>
    </row>
    <row r="425" spans="3:14">
      <c r="C425" s="183"/>
      <c r="D425" s="183"/>
      <c r="E425" s="183"/>
      <c r="F425" s="183"/>
      <c r="G425" s="183"/>
      <c r="H425" s="183"/>
      <c r="I425" s="183"/>
      <c r="J425" s="183"/>
      <c r="K425" s="183"/>
      <c r="L425" s="183"/>
      <c r="M425" s="183"/>
      <c r="N425" s="183"/>
    </row>
    <row r="426" spans="3:14">
      <c r="C426" s="183"/>
      <c r="D426" s="183"/>
      <c r="E426" s="183"/>
      <c r="F426" s="183"/>
      <c r="G426" s="183"/>
      <c r="H426" s="183"/>
      <c r="I426" s="183"/>
      <c r="J426" s="183"/>
      <c r="K426" s="183"/>
      <c r="L426" s="183"/>
      <c r="M426" s="183"/>
      <c r="N426" s="183"/>
    </row>
    <row r="427" spans="3:14">
      <c r="C427" s="183"/>
      <c r="D427" s="183"/>
      <c r="E427" s="183"/>
      <c r="F427" s="183"/>
      <c r="G427" s="183"/>
      <c r="H427" s="183"/>
      <c r="I427" s="183"/>
      <c r="J427" s="183"/>
      <c r="K427" s="183"/>
      <c r="L427" s="183"/>
      <c r="M427" s="183"/>
      <c r="N427" s="183"/>
    </row>
    <row r="428" spans="3:14">
      <c r="C428" s="183"/>
      <c r="D428" s="183"/>
      <c r="E428" s="183"/>
      <c r="F428" s="183"/>
      <c r="G428" s="183"/>
      <c r="H428" s="183"/>
      <c r="I428" s="183"/>
      <c r="J428" s="183"/>
      <c r="K428" s="183"/>
      <c r="L428" s="183"/>
      <c r="M428" s="183"/>
      <c r="N428" s="183"/>
    </row>
    <row r="429" spans="3:14">
      <c r="C429" s="183"/>
      <c r="D429" s="183"/>
      <c r="E429" s="183"/>
      <c r="F429" s="183"/>
      <c r="G429" s="183"/>
      <c r="H429" s="183"/>
      <c r="I429" s="183"/>
      <c r="J429" s="183"/>
      <c r="K429" s="183"/>
      <c r="L429" s="183"/>
      <c r="M429" s="183"/>
      <c r="N429" s="183"/>
    </row>
    <row r="430" spans="3:14">
      <c r="C430" s="183"/>
      <c r="D430" s="183"/>
      <c r="E430" s="183"/>
      <c r="F430" s="183"/>
      <c r="G430" s="183"/>
      <c r="H430" s="183"/>
      <c r="I430" s="183"/>
      <c r="J430" s="183"/>
      <c r="K430" s="183"/>
      <c r="L430" s="183"/>
      <c r="M430" s="183"/>
      <c r="N430" s="183"/>
    </row>
    <row r="431" spans="3:14">
      <c r="C431" s="183"/>
      <c r="D431" s="183"/>
      <c r="E431" s="183"/>
      <c r="F431" s="183"/>
      <c r="G431" s="183"/>
      <c r="H431" s="183"/>
      <c r="I431" s="183"/>
      <c r="J431" s="183"/>
      <c r="K431" s="183"/>
      <c r="L431" s="183"/>
      <c r="M431" s="183"/>
      <c r="N431" s="183"/>
    </row>
    <row r="432" spans="3:14">
      <c r="C432" s="183"/>
      <c r="D432" s="183"/>
      <c r="E432" s="183"/>
      <c r="F432" s="183"/>
      <c r="G432" s="183"/>
      <c r="H432" s="183"/>
      <c r="I432" s="183"/>
      <c r="J432" s="183"/>
      <c r="K432" s="183"/>
      <c r="L432" s="183"/>
      <c r="M432" s="183"/>
      <c r="N432" s="183"/>
    </row>
    <row r="433" spans="3:14">
      <c r="C433" s="183"/>
      <c r="D433" s="183"/>
      <c r="E433" s="183"/>
      <c r="F433" s="183"/>
      <c r="G433" s="183"/>
      <c r="H433" s="183"/>
      <c r="I433" s="183"/>
      <c r="J433" s="183"/>
      <c r="K433" s="183"/>
      <c r="L433" s="183"/>
      <c r="M433" s="183"/>
      <c r="N433" s="183"/>
    </row>
    <row r="434" spans="3:14">
      <c r="C434" s="183"/>
      <c r="D434" s="183"/>
      <c r="E434" s="183"/>
      <c r="F434" s="183"/>
      <c r="G434" s="183"/>
      <c r="H434" s="183"/>
      <c r="I434" s="183"/>
      <c r="J434" s="183"/>
      <c r="K434" s="183"/>
      <c r="L434" s="183"/>
      <c r="M434" s="183"/>
      <c r="N434" s="183"/>
    </row>
    <row r="435" spans="3:14">
      <c r="C435" s="183"/>
      <c r="D435" s="183"/>
      <c r="E435" s="183"/>
      <c r="F435" s="183"/>
      <c r="G435" s="183"/>
      <c r="H435" s="183"/>
      <c r="I435" s="183"/>
      <c r="J435" s="183"/>
      <c r="K435" s="183"/>
      <c r="L435" s="183"/>
      <c r="M435" s="183"/>
      <c r="N435" s="183"/>
    </row>
    <row r="436" spans="3:14">
      <c r="C436" s="183"/>
      <c r="D436" s="183"/>
      <c r="E436" s="183"/>
      <c r="F436" s="183"/>
      <c r="G436" s="183"/>
      <c r="H436" s="183"/>
      <c r="I436" s="183"/>
      <c r="J436" s="183"/>
      <c r="K436" s="183"/>
      <c r="L436" s="183"/>
      <c r="M436" s="183"/>
      <c r="N436" s="183"/>
    </row>
    <row r="437" spans="3:14">
      <c r="C437" s="183"/>
      <c r="D437" s="183"/>
      <c r="E437" s="183"/>
      <c r="F437" s="183"/>
      <c r="G437" s="183"/>
      <c r="H437" s="183"/>
      <c r="I437" s="183"/>
      <c r="J437" s="183"/>
      <c r="K437" s="183"/>
      <c r="L437" s="183"/>
      <c r="M437" s="183"/>
      <c r="N437" s="183"/>
    </row>
    <row r="438" spans="3:14">
      <c r="C438" s="183"/>
      <c r="D438" s="183"/>
      <c r="E438" s="183"/>
      <c r="F438" s="183"/>
      <c r="G438" s="183"/>
      <c r="H438" s="183"/>
      <c r="I438" s="183"/>
      <c r="J438" s="183"/>
      <c r="K438" s="183"/>
      <c r="L438" s="183"/>
      <c r="M438" s="183"/>
      <c r="N438" s="183"/>
    </row>
    <row r="439" spans="3:14">
      <c r="C439" s="183"/>
      <c r="D439" s="183"/>
      <c r="E439" s="183"/>
      <c r="F439" s="183"/>
      <c r="G439" s="183"/>
      <c r="H439" s="183"/>
      <c r="I439" s="183"/>
      <c r="J439" s="183"/>
      <c r="K439" s="183"/>
      <c r="L439" s="183"/>
      <c r="M439" s="183"/>
      <c r="N439" s="183"/>
    </row>
    <row r="440" spans="3:14">
      <c r="C440" s="183"/>
      <c r="D440" s="183"/>
      <c r="E440" s="183"/>
      <c r="F440" s="183"/>
      <c r="G440" s="183"/>
      <c r="H440" s="183"/>
      <c r="I440" s="183"/>
      <c r="J440" s="183"/>
      <c r="K440" s="183"/>
      <c r="L440" s="183"/>
      <c r="M440" s="183"/>
      <c r="N440" s="183"/>
    </row>
    <row r="441" spans="3:14">
      <c r="C441" s="183"/>
      <c r="D441" s="183"/>
      <c r="E441" s="183"/>
      <c r="F441" s="183"/>
      <c r="G441" s="183"/>
      <c r="H441" s="183"/>
      <c r="I441" s="183"/>
      <c r="J441" s="183"/>
      <c r="K441" s="183"/>
      <c r="L441" s="183"/>
      <c r="M441" s="183"/>
      <c r="N441" s="183"/>
    </row>
    <row r="442" spans="3:14">
      <c r="C442" s="183"/>
      <c r="D442" s="183"/>
      <c r="E442" s="183"/>
      <c r="F442" s="183"/>
      <c r="G442" s="183"/>
      <c r="H442" s="183"/>
      <c r="I442" s="183"/>
      <c r="J442" s="183"/>
      <c r="K442" s="183"/>
      <c r="L442" s="183"/>
      <c r="M442" s="183"/>
      <c r="N442" s="183"/>
    </row>
    <row r="443" spans="3:14">
      <c r="C443" s="183"/>
      <c r="D443" s="183"/>
      <c r="E443" s="183"/>
      <c r="F443" s="183"/>
      <c r="G443" s="183"/>
      <c r="H443" s="183"/>
      <c r="I443" s="183"/>
      <c r="J443" s="183"/>
      <c r="K443" s="183"/>
      <c r="L443" s="183"/>
      <c r="M443" s="183"/>
      <c r="N443" s="183"/>
    </row>
    <row r="444" spans="3:14">
      <c r="C444" s="183"/>
      <c r="D444" s="183"/>
      <c r="E444" s="183"/>
      <c r="F444" s="183"/>
      <c r="G444" s="183"/>
      <c r="H444" s="183"/>
      <c r="I444" s="183"/>
      <c r="J444" s="183"/>
      <c r="K444" s="183"/>
      <c r="L444" s="183"/>
      <c r="M444" s="183"/>
      <c r="N444" s="183"/>
    </row>
    <row r="445" spans="3:14">
      <c r="C445" s="183"/>
      <c r="D445" s="183"/>
      <c r="E445" s="183"/>
      <c r="F445" s="183"/>
      <c r="G445" s="183"/>
      <c r="H445" s="183"/>
      <c r="I445" s="183"/>
      <c r="J445" s="183"/>
      <c r="K445" s="183"/>
      <c r="L445" s="183"/>
      <c r="M445" s="183"/>
      <c r="N445" s="183"/>
    </row>
    <row r="446" spans="3:14">
      <c r="C446" s="183"/>
      <c r="D446" s="183"/>
      <c r="E446" s="183"/>
      <c r="F446" s="183"/>
      <c r="G446" s="183"/>
      <c r="H446" s="183"/>
      <c r="I446" s="183"/>
      <c r="J446" s="183"/>
      <c r="K446" s="183"/>
      <c r="L446" s="183"/>
      <c r="M446" s="183"/>
      <c r="N446" s="183"/>
    </row>
    <row r="447" spans="3:14">
      <c r="C447" s="183"/>
      <c r="D447" s="183"/>
      <c r="E447" s="183"/>
      <c r="F447" s="183"/>
      <c r="G447" s="183"/>
      <c r="H447" s="183"/>
      <c r="I447" s="183"/>
      <c r="J447" s="183"/>
      <c r="K447" s="183"/>
      <c r="L447" s="183"/>
      <c r="M447" s="183"/>
      <c r="N447" s="183"/>
    </row>
    <row r="448" spans="3:14">
      <c r="C448" s="183"/>
      <c r="D448" s="183"/>
      <c r="E448" s="183"/>
      <c r="F448" s="183"/>
      <c r="G448" s="183"/>
      <c r="H448" s="183"/>
      <c r="I448" s="183"/>
      <c r="J448" s="183"/>
      <c r="K448" s="183"/>
      <c r="L448" s="183"/>
      <c r="M448" s="183"/>
      <c r="N448" s="183"/>
    </row>
    <row r="449" spans="3:14">
      <c r="C449" s="183"/>
      <c r="D449" s="183"/>
      <c r="E449" s="183"/>
      <c r="F449" s="183"/>
      <c r="G449" s="183"/>
      <c r="H449" s="183"/>
      <c r="I449" s="183"/>
      <c r="J449" s="183"/>
      <c r="K449" s="183"/>
      <c r="L449" s="183"/>
      <c r="M449" s="183"/>
      <c r="N449" s="183"/>
    </row>
    <row r="450" spans="3:14">
      <c r="C450" s="183"/>
      <c r="D450" s="183"/>
      <c r="E450" s="183"/>
      <c r="F450" s="183"/>
      <c r="G450" s="183"/>
      <c r="H450" s="183"/>
      <c r="I450" s="183"/>
      <c r="J450" s="183"/>
      <c r="K450" s="183"/>
      <c r="L450" s="183"/>
      <c r="M450" s="183"/>
      <c r="N450" s="183"/>
    </row>
    <row r="451" spans="3:14">
      <c r="C451" s="183"/>
      <c r="D451" s="183"/>
      <c r="E451" s="183"/>
      <c r="F451" s="183"/>
      <c r="G451" s="183"/>
      <c r="H451" s="183"/>
      <c r="I451" s="183"/>
      <c r="J451" s="183"/>
      <c r="K451" s="183"/>
      <c r="L451" s="183"/>
      <c r="M451" s="183"/>
      <c r="N451" s="183"/>
    </row>
    <row r="452" spans="3:14">
      <c r="C452" s="183"/>
      <c r="D452" s="183"/>
      <c r="E452" s="183"/>
      <c r="F452" s="183"/>
      <c r="G452" s="183"/>
      <c r="H452" s="183"/>
      <c r="I452" s="183"/>
      <c r="J452" s="183"/>
      <c r="K452" s="183"/>
      <c r="L452" s="183"/>
      <c r="M452" s="183"/>
      <c r="N452" s="183"/>
    </row>
    <row r="453" spans="3:14">
      <c r="C453" s="183"/>
      <c r="D453" s="183"/>
      <c r="E453" s="183"/>
      <c r="F453" s="183"/>
      <c r="G453" s="183"/>
      <c r="H453" s="183"/>
      <c r="I453" s="183"/>
      <c r="J453" s="183"/>
      <c r="K453" s="183"/>
      <c r="L453" s="183"/>
      <c r="M453" s="183"/>
      <c r="N453" s="183"/>
    </row>
    <row r="454" spans="3:14">
      <c r="C454" s="183"/>
      <c r="D454" s="183"/>
      <c r="E454" s="183"/>
      <c r="F454" s="183"/>
      <c r="G454" s="183"/>
      <c r="H454" s="183"/>
      <c r="I454" s="183"/>
      <c r="J454" s="183"/>
      <c r="K454" s="183"/>
      <c r="L454" s="183"/>
      <c r="M454" s="183"/>
      <c r="N454" s="183"/>
    </row>
    <row r="455" spans="3:14">
      <c r="C455" s="183"/>
      <c r="D455" s="183"/>
      <c r="E455" s="183"/>
      <c r="F455" s="183"/>
      <c r="G455" s="183"/>
      <c r="H455" s="183"/>
      <c r="I455" s="183"/>
      <c r="J455" s="183"/>
      <c r="K455" s="183"/>
      <c r="L455" s="183"/>
      <c r="M455" s="183"/>
      <c r="N455" s="183"/>
    </row>
    <row r="456" spans="3:14">
      <c r="C456" s="183"/>
      <c r="D456" s="183"/>
      <c r="E456" s="183"/>
      <c r="F456" s="183"/>
      <c r="G456" s="183"/>
      <c r="H456" s="183"/>
      <c r="I456" s="183"/>
      <c r="J456" s="183"/>
      <c r="K456" s="183"/>
      <c r="L456" s="183"/>
      <c r="M456" s="183"/>
      <c r="N456" s="183"/>
    </row>
    <row r="457" spans="3:14">
      <c r="C457" s="183"/>
      <c r="D457" s="183"/>
      <c r="E457" s="183"/>
      <c r="F457" s="183"/>
      <c r="G457" s="183"/>
      <c r="H457" s="183"/>
      <c r="I457" s="183"/>
      <c r="J457" s="183"/>
      <c r="K457" s="183"/>
      <c r="L457" s="183"/>
      <c r="M457" s="183"/>
      <c r="N457" s="183"/>
    </row>
    <row r="458" spans="3:14">
      <c r="C458" s="183"/>
      <c r="D458" s="183"/>
      <c r="E458" s="183"/>
      <c r="F458" s="183"/>
      <c r="G458" s="183"/>
      <c r="H458" s="183"/>
      <c r="I458" s="183"/>
      <c r="J458" s="183"/>
      <c r="K458" s="183"/>
      <c r="L458" s="183"/>
      <c r="M458" s="183"/>
      <c r="N458" s="183"/>
    </row>
    <row r="459" spans="3:14">
      <c r="C459" s="183"/>
      <c r="D459" s="183"/>
      <c r="E459" s="183"/>
      <c r="F459" s="183"/>
      <c r="G459" s="183"/>
      <c r="H459" s="183"/>
      <c r="I459" s="183"/>
      <c r="J459" s="183"/>
      <c r="K459" s="183"/>
      <c r="L459" s="183"/>
      <c r="M459" s="183"/>
      <c r="N459" s="183"/>
    </row>
    <row r="460" spans="3:14">
      <c r="C460" s="183"/>
      <c r="D460" s="183"/>
      <c r="E460" s="183"/>
      <c r="F460" s="183"/>
      <c r="G460" s="183"/>
      <c r="H460" s="183"/>
      <c r="I460" s="183"/>
      <c r="J460" s="183"/>
      <c r="K460" s="183"/>
      <c r="L460" s="183"/>
      <c r="M460" s="183"/>
      <c r="N460" s="183"/>
    </row>
    <row r="461" spans="3:14">
      <c r="C461" s="183"/>
      <c r="D461" s="183"/>
      <c r="E461" s="183"/>
      <c r="F461" s="183"/>
      <c r="G461" s="183"/>
      <c r="H461" s="183"/>
      <c r="I461" s="183"/>
      <c r="J461" s="183"/>
      <c r="K461" s="183"/>
      <c r="L461" s="183"/>
      <c r="M461" s="183"/>
      <c r="N461" s="183"/>
    </row>
    <row r="462" spans="3:14">
      <c r="C462" s="183"/>
      <c r="D462" s="183"/>
      <c r="E462" s="183"/>
      <c r="F462" s="183"/>
      <c r="G462" s="183"/>
      <c r="H462" s="183"/>
      <c r="I462" s="183"/>
      <c r="J462" s="183"/>
      <c r="K462" s="183"/>
      <c r="L462" s="183"/>
      <c r="M462" s="183"/>
      <c r="N462" s="183"/>
    </row>
    <row r="463" spans="3:14">
      <c r="C463" s="183"/>
      <c r="D463" s="183"/>
      <c r="E463" s="183"/>
      <c r="F463" s="183"/>
      <c r="G463" s="183"/>
      <c r="H463" s="183"/>
      <c r="I463" s="183"/>
      <c r="J463" s="183"/>
      <c r="K463" s="183"/>
      <c r="L463" s="183"/>
      <c r="M463" s="183"/>
      <c r="N463" s="183"/>
    </row>
    <row r="464" spans="3:14">
      <c r="C464" s="183"/>
      <c r="D464" s="183"/>
      <c r="E464" s="183"/>
      <c r="F464" s="183"/>
      <c r="G464" s="183"/>
      <c r="H464" s="183"/>
      <c r="I464" s="183"/>
      <c r="J464" s="183"/>
      <c r="K464" s="183"/>
      <c r="L464" s="183"/>
      <c r="M464" s="183"/>
      <c r="N464" s="183"/>
    </row>
    <row r="465" spans="3:14">
      <c r="C465" s="183"/>
      <c r="D465" s="183"/>
      <c r="E465" s="183"/>
      <c r="F465" s="183"/>
      <c r="G465" s="183"/>
      <c r="H465" s="183"/>
      <c r="I465" s="183"/>
      <c r="J465" s="183"/>
      <c r="K465" s="183"/>
      <c r="L465" s="183"/>
      <c r="M465" s="183"/>
      <c r="N465" s="183"/>
    </row>
    <row r="466" spans="3:14">
      <c r="C466" s="183"/>
      <c r="D466" s="183"/>
      <c r="E466" s="183"/>
      <c r="F466" s="183"/>
      <c r="G466" s="183"/>
      <c r="H466" s="183"/>
      <c r="I466" s="183"/>
      <c r="J466" s="183"/>
      <c r="K466" s="183"/>
      <c r="L466" s="183"/>
      <c r="M466" s="183"/>
      <c r="N466" s="183"/>
    </row>
    <row r="467" spans="3:14">
      <c r="C467" s="183"/>
      <c r="D467" s="183"/>
      <c r="E467" s="183"/>
      <c r="F467" s="183"/>
      <c r="G467" s="183"/>
      <c r="H467" s="183"/>
      <c r="I467" s="183"/>
      <c r="J467" s="183"/>
      <c r="K467" s="183"/>
      <c r="L467" s="183"/>
      <c r="M467" s="183"/>
      <c r="N467" s="183"/>
    </row>
    <row r="468" spans="3:14">
      <c r="C468" s="183"/>
      <c r="D468" s="183"/>
      <c r="E468" s="183"/>
      <c r="F468" s="183"/>
      <c r="G468" s="183"/>
      <c r="H468" s="183"/>
      <c r="I468" s="183"/>
      <c r="J468" s="183"/>
      <c r="K468" s="183"/>
      <c r="L468" s="183"/>
      <c r="M468" s="183"/>
      <c r="N468" s="183"/>
    </row>
    <row r="469" spans="3:14">
      <c r="C469" s="183"/>
      <c r="D469" s="183"/>
      <c r="E469" s="183"/>
      <c r="F469" s="183"/>
      <c r="G469" s="183"/>
      <c r="H469" s="183"/>
      <c r="I469" s="183"/>
      <c r="J469" s="183"/>
      <c r="K469" s="183"/>
      <c r="L469" s="183"/>
      <c r="M469" s="183"/>
      <c r="N469" s="183"/>
    </row>
    <row r="470" spans="3:14">
      <c r="C470" s="183"/>
      <c r="D470" s="183"/>
      <c r="E470" s="183"/>
      <c r="F470" s="183"/>
      <c r="G470" s="183"/>
      <c r="H470" s="183"/>
      <c r="I470" s="183"/>
      <c r="J470" s="183"/>
      <c r="K470" s="183"/>
      <c r="L470" s="183"/>
      <c r="M470" s="183"/>
      <c r="N470" s="183"/>
    </row>
    <row r="471" spans="3:14">
      <c r="C471" s="183"/>
      <c r="D471" s="183"/>
      <c r="E471" s="183"/>
      <c r="F471" s="183"/>
      <c r="G471" s="183"/>
      <c r="H471" s="183"/>
      <c r="I471" s="183"/>
      <c r="J471" s="183"/>
      <c r="K471" s="183"/>
      <c r="L471" s="183"/>
      <c r="M471" s="183"/>
      <c r="N471" s="183"/>
    </row>
    <row r="472" spans="3:14">
      <c r="C472" s="183"/>
      <c r="D472" s="183"/>
      <c r="E472" s="183"/>
      <c r="F472" s="183"/>
      <c r="G472" s="183"/>
      <c r="H472" s="183"/>
      <c r="I472" s="183"/>
      <c r="J472" s="183"/>
      <c r="K472" s="183"/>
      <c r="L472" s="183"/>
      <c r="M472" s="183"/>
      <c r="N472" s="183"/>
    </row>
    <row r="473" spans="3:14">
      <c r="C473" s="183"/>
      <c r="D473" s="183"/>
      <c r="E473" s="183"/>
      <c r="F473" s="183"/>
      <c r="G473" s="183"/>
      <c r="H473" s="183"/>
      <c r="I473" s="183"/>
      <c r="J473" s="183"/>
      <c r="K473" s="183"/>
      <c r="L473" s="183"/>
      <c r="M473" s="183"/>
      <c r="N473" s="183"/>
    </row>
    <row r="474" spans="3:14">
      <c r="C474" s="183"/>
      <c r="D474" s="183"/>
      <c r="E474" s="183"/>
      <c r="F474" s="183"/>
      <c r="G474" s="183"/>
      <c r="H474" s="183"/>
      <c r="I474" s="183"/>
      <c r="J474" s="183"/>
      <c r="K474" s="183"/>
      <c r="L474" s="183"/>
      <c r="M474" s="183"/>
      <c r="N474" s="183"/>
    </row>
    <row r="475" spans="3:14">
      <c r="C475" s="183"/>
      <c r="D475" s="183"/>
      <c r="E475" s="183"/>
      <c r="F475" s="183"/>
      <c r="G475" s="183"/>
      <c r="H475" s="183"/>
      <c r="I475" s="183"/>
      <c r="J475" s="183"/>
      <c r="K475" s="183"/>
      <c r="L475" s="183"/>
      <c r="M475" s="183"/>
      <c r="N475" s="183"/>
    </row>
    <row r="476" spans="3:14">
      <c r="C476" s="183"/>
      <c r="D476" s="183"/>
      <c r="E476" s="183"/>
      <c r="F476" s="183"/>
      <c r="G476" s="183"/>
      <c r="H476" s="183"/>
      <c r="I476" s="183"/>
      <c r="J476" s="183"/>
      <c r="K476" s="183"/>
      <c r="L476" s="183"/>
      <c r="M476" s="183"/>
      <c r="N476" s="183"/>
    </row>
    <row r="477" spans="3:14">
      <c r="C477" s="183"/>
      <c r="D477" s="183"/>
      <c r="E477" s="183"/>
      <c r="F477" s="183"/>
      <c r="G477" s="183"/>
      <c r="H477" s="183"/>
      <c r="I477" s="183"/>
      <c r="J477" s="183"/>
      <c r="K477" s="183"/>
      <c r="L477" s="183"/>
      <c r="M477" s="183"/>
      <c r="N477" s="183"/>
    </row>
    <row r="478" spans="3:14">
      <c r="C478" s="183"/>
      <c r="D478" s="183"/>
      <c r="E478" s="183"/>
      <c r="F478" s="183"/>
      <c r="G478" s="183"/>
      <c r="H478" s="183"/>
      <c r="I478" s="183"/>
      <c r="J478" s="183"/>
      <c r="K478" s="183"/>
      <c r="L478" s="183"/>
      <c r="M478" s="183"/>
      <c r="N478" s="183"/>
    </row>
    <row r="479" spans="3:14">
      <c r="C479" s="183"/>
      <c r="D479" s="183"/>
      <c r="E479" s="183"/>
      <c r="F479" s="183"/>
      <c r="G479" s="183"/>
      <c r="H479" s="183"/>
      <c r="I479" s="183"/>
      <c r="J479" s="183"/>
      <c r="K479" s="183"/>
      <c r="L479" s="183"/>
      <c r="M479" s="183"/>
      <c r="N479" s="183"/>
    </row>
    <row r="480" spans="3:14">
      <c r="C480" s="183"/>
      <c r="D480" s="183"/>
      <c r="E480" s="183"/>
      <c r="F480" s="183"/>
      <c r="G480" s="183"/>
      <c r="H480" s="183"/>
      <c r="I480" s="183"/>
      <c r="J480" s="183"/>
      <c r="K480" s="183"/>
      <c r="L480" s="183"/>
      <c r="M480" s="183"/>
      <c r="N480" s="183"/>
    </row>
    <row r="481" spans="3:14">
      <c r="C481" s="183"/>
      <c r="D481" s="183"/>
      <c r="E481" s="183"/>
      <c r="F481" s="183"/>
      <c r="G481" s="183"/>
      <c r="H481" s="183"/>
      <c r="I481" s="183"/>
      <c r="J481" s="183"/>
      <c r="K481" s="183"/>
      <c r="L481" s="183"/>
      <c r="M481" s="183"/>
      <c r="N481" s="183"/>
    </row>
    <row r="482" spans="3:14">
      <c r="C482" s="183"/>
      <c r="D482" s="183"/>
      <c r="E482" s="183"/>
      <c r="F482" s="183"/>
      <c r="G482" s="183"/>
      <c r="H482" s="183"/>
      <c r="I482" s="183"/>
      <c r="J482" s="183"/>
      <c r="K482" s="183"/>
      <c r="L482" s="183"/>
      <c r="M482" s="183"/>
      <c r="N482" s="183"/>
    </row>
    <row r="483" spans="3:14">
      <c r="C483" s="183"/>
      <c r="D483" s="183"/>
      <c r="E483" s="183"/>
      <c r="F483" s="183"/>
      <c r="G483" s="183"/>
      <c r="H483" s="183"/>
      <c r="I483" s="183"/>
      <c r="J483" s="183"/>
      <c r="K483" s="183"/>
      <c r="L483" s="183"/>
      <c r="M483" s="183"/>
      <c r="N483" s="183"/>
    </row>
    <row r="484" spans="3:14">
      <c r="C484" s="183"/>
      <c r="D484" s="183"/>
      <c r="E484" s="183"/>
      <c r="F484" s="183"/>
      <c r="G484" s="183"/>
      <c r="H484" s="183"/>
      <c r="I484" s="183"/>
      <c r="J484" s="183"/>
      <c r="K484" s="183"/>
      <c r="L484" s="183"/>
      <c r="M484" s="183"/>
      <c r="N484" s="183"/>
    </row>
    <row r="485" spans="3:14">
      <c r="C485" s="183"/>
      <c r="D485" s="183"/>
      <c r="E485" s="183"/>
      <c r="F485" s="183"/>
      <c r="G485" s="183"/>
      <c r="H485" s="183"/>
      <c r="I485" s="183"/>
      <c r="J485" s="183"/>
      <c r="K485" s="183"/>
      <c r="L485" s="183"/>
      <c r="M485" s="183"/>
      <c r="N485" s="183"/>
    </row>
    <row r="486" spans="3:14">
      <c r="C486" s="183"/>
      <c r="D486" s="183"/>
      <c r="E486" s="183"/>
      <c r="F486" s="183"/>
      <c r="G486" s="183"/>
      <c r="H486" s="183"/>
      <c r="I486" s="183"/>
      <c r="J486" s="183"/>
      <c r="K486" s="183"/>
      <c r="L486" s="183"/>
      <c r="M486" s="183"/>
      <c r="N486" s="183"/>
    </row>
    <row r="487" spans="3:14">
      <c r="C487" s="183"/>
      <c r="D487" s="183"/>
      <c r="E487" s="183"/>
      <c r="F487" s="183"/>
      <c r="G487" s="183"/>
      <c r="H487" s="183"/>
      <c r="I487" s="183"/>
      <c r="J487" s="183"/>
      <c r="K487" s="183"/>
      <c r="L487" s="183"/>
      <c r="M487" s="183"/>
      <c r="N487" s="183"/>
    </row>
    <row r="488" spans="3:14">
      <c r="C488" s="183"/>
      <c r="D488" s="183"/>
      <c r="E488" s="183"/>
      <c r="F488" s="183"/>
      <c r="G488" s="183"/>
      <c r="H488" s="183"/>
      <c r="I488" s="183"/>
      <c r="J488" s="183"/>
      <c r="K488" s="183"/>
      <c r="L488" s="183"/>
      <c r="M488" s="183"/>
      <c r="N488" s="183"/>
    </row>
    <row r="489" spans="3:14">
      <c r="C489" s="183"/>
      <c r="D489" s="183"/>
      <c r="E489" s="183"/>
      <c r="F489" s="183"/>
      <c r="G489" s="183"/>
      <c r="H489" s="183"/>
      <c r="I489" s="183"/>
      <c r="J489" s="183"/>
      <c r="K489" s="183"/>
      <c r="L489" s="183"/>
      <c r="M489" s="183"/>
      <c r="N489" s="183"/>
    </row>
    <row r="490" spans="3:14">
      <c r="C490" s="183"/>
      <c r="D490" s="183"/>
      <c r="E490" s="183"/>
      <c r="F490" s="183"/>
      <c r="G490" s="183"/>
      <c r="H490" s="183"/>
      <c r="I490" s="183"/>
      <c r="J490" s="183"/>
      <c r="K490" s="183"/>
      <c r="L490" s="183"/>
      <c r="M490" s="183"/>
      <c r="N490" s="183"/>
    </row>
    <row r="491" spans="3:14">
      <c r="C491" s="183"/>
      <c r="D491" s="183"/>
      <c r="E491" s="183"/>
      <c r="F491" s="183"/>
      <c r="G491" s="183"/>
      <c r="H491" s="183"/>
      <c r="I491" s="183"/>
      <c r="J491" s="183"/>
      <c r="K491" s="183"/>
      <c r="L491" s="183"/>
      <c r="M491" s="183"/>
      <c r="N491" s="183"/>
    </row>
    <row r="492" spans="3:14">
      <c r="C492" s="183"/>
      <c r="D492" s="183"/>
      <c r="E492" s="183"/>
      <c r="F492" s="183"/>
      <c r="G492" s="183"/>
      <c r="H492" s="183"/>
      <c r="I492" s="183"/>
      <c r="J492" s="183"/>
      <c r="K492" s="183"/>
      <c r="L492" s="183"/>
      <c r="M492" s="183"/>
      <c r="N492" s="183"/>
    </row>
    <row r="493" spans="3:14">
      <c r="C493" s="183"/>
      <c r="D493" s="183"/>
      <c r="E493" s="183"/>
      <c r="F493" s="183"/>
      <c r="G493" s="183"/>
      <c r="H493" s="183"/>
      <c r="I493" s="183"/>
      <c r="J493" s="183"/>
      <c r="K493" s="183"/>
      <c r="L493" s="183"/>
      <c r="M493" s="183"/>
      <c r="N493" s="183"/>
    </row>
    <row r="494" spans="3:14">
      <c r="C494" s="183"/>
      <c r="D494" s="183"/>
      <c r="E494" s="183"/>
      <c r="F494" s="183"/>
      <c r="G494" s="183"/>
      <c r="H494" s="183"/>
      <c r="I494" s="183"/>
      <c r="J494" s="183"/>
      <c r="K494" s="183"/>
      <c r="L494" s="183"/>
      <c r="M494" s="183"/>
      <c r="N494" s="183"/>
    </row>
    <row r="495" spans="3:14">
      <c r="C495" s="183"/>
      <c r="D495" s="183"/>
      <c r="E495" s="183"/>
      <c r="F495" s="183"/>
      <c r="G495" s="183"/>
      <c r="H495" s="183"/>
      <c r="I495" s="183"/>
      <c r="J495" s="183"/>
      <c r="K495" s="183"/>
      <c r="L495" s="183"/>
      <c r="M495" s="183"/>
      <c r="N495" s="183"/>
    </row>
    <row r="496" spans="3:14">
      <c r="C496" s="183"/>
      <c r="D496" s="183"/>
      <c r="E496" s="183"/>
      <c r="F496" s="183"/>
      <c r="G496" s="183"/>
      <c r="H496" s="183"/>
      <c r="I496" s="183"/>
      <c r="J496" s="183"/>
      <c r="K496" s="183"/>
      <c r="L496" s="183"/>
      <c r="M496" s="183"/>
      <c r="N496" s="183"/>
    </row>
    <row r="497" spans="3:14">
      <c r="C497" s="183"/>
      <c r="D497" s="183"/>
      <c r="E497" s="183"/>
      <c r="F497" s="183"/>
      <c r="G497" s="183"/>
      <c r="H497" s="183"/>
      <c r="I497" s="183"/>
      <c r="J497" s="183"/>
      <c r="K497" s="183"/>
      <c r="L497" s="183"/>
      <c r="M497" s="183"/>
      <c r="N497" s="183"/>
    </row>
    <row r="498" spans="3:14">
      <c r="C498" s="183"/>
      <c r="D498" s="183"/>
      <c r="E498" s="183"/>
      <c r="F498" s="183"/>
      <c r="G498" s="183"/>
      <c r="H498" s="183"/>
      <c r="I498" s="183"/>
      <c r="J498" s="183"/>
      <c r="K498" s="183"/>
      <c r="L498" s="183"/>
      <c r="M498" s="183"/>
      <c r="N498" s="183"/>
    </row>
    <row r="499" spans="3:14">
      <c r="C499" s="183"/>
      <c r="D499" s="183"/>
      <c r="E499" s="183"/>
      <c r="F499" s="183"/>
      <c r="G499" s="183"/>
      <c r="H499" s="183"/>
      <c r="I499" s="183"/>
      <c r="J499" s="183"/>
      <c r="K499" s="183"/>
      <c r="L499" s="183"/>
      <c r="M499" s="183"/>
      <c r="N499" s="183"/>
    </row>
    <row r="500" spans="3:14">
      <c r="C500" s="183"/>
      <c r="D500" s="183"/>
      <c r="E500" s="183"/>
      <c r="F500" s="183"/>
      <c r="G500" s="183"/>
      <c r="H500" s="183"/>
      <c r="I500" s="183"/>
      <c r="J500" s="183"/>
      <c r="K500" s="183"/>
      <c r="L500" s="183"/>
      <c r="M500" s="183"/>
      <c r="N500" s="183"/>
    </row>
    <row r="501" spans="3:14">
      <c r="C501" s="183"/>
      <c r="D501" s="183"/>
      <c r="E501" s="183"/>
      <c r="F501" s="183"/>
      <c r="G501" s="183"/>
      <c r="H501" s="183"/>
      <c r="I501" s="183"/>
      <c r="J501" s="183"/>
      <c r="K501" s="183"/>
      <c r="L501" s="183"/>
      <c r="M501" s="183"/>
      <c r="N501" s="183"/>
    </row>
    <row r="502" spans="3:14">
      <c r="C502" s="183"/>
      <c r="D502" s="183"/>
      <c r="E502" s="183"/>
      <c r="F502" s="183"/>
      <c r="G502" s="183"/>
      <c r="H502" s="183"/>
      <c r="I502" s="183"/>
      <c r="J502" s="183"/>
      <c r="K502" s="183"/>
      <c r="L502" s="183"/>
      <c r="M502" s="183"/>
      <c r="N502" s="183"/>
    </row>
    <row r="503" spans="3:14">
      <c r="C503" s="183"/>
      <c r="D503" s="183"/>
      <c r="E503" s="183"/>
      <c r="F503" s="183"/>
      <c r="G503" s="183"/>
      <c r="H503" s="183"/>
      <c r="I503" s="183"/>
      <c r="J503" s="183"/>
      <c r="K503" s="183"/>
      <c r="L503" s="183"/>
      <c r="M503" s="183"/>
      <c r="N503" s="183"/>
    </row>
    <row r="504" spans="3:14">
      <c r="C504" s="183"/>
      <c r="D504" s="183"/>
      <c r="E504" s="183"/>
      <c r="F504" s="183"/>
      <c r="G504" s="183"/>
      <c r="H504" s="183"/>
      <c r="I504" s="183"/>
      <c r="J504" s="183"/>
      <c r="K504" s="183"/>
      <c r="L504" s="183"/>
      <c r="M504" s="183"/>
      <c r="N504" s="183"/>
    </row>
    <row r="505" spans="3:14">
      <c r="C505" s="183"/>
      <c r="D505" s="183"/>
      <c r="E505" s="183"/>
      <c r="F505" s="183"/>
      <c r="G505" s="183"/>
      <c r="H505" s="183"/>
      <c r="I505" s="183"/>
      <c r="J505" s="183"/>
      <c r="K505" s="183"/>
      <c r="L505" s="183"/>
      <c r="M505" s="183"/>
      <c r="N505" s="183"/>
    </row>
    <row r="506" spans="3:14">
      <c r="C506" s="183"/>
      <c r="D506" s="183"/>
      <c r="E506" s="183"/>
      <c r="F506" s="183"/>
      <c r="G506" s="183"/>
      <c r="H506" s="183"/>
      <c r="I506" s="183"/>
      <c r="J506" s="183"/>
      <c r="K506" s="183"/>
      <c r="L506" s="183"/>
      <c r="M506" s="183"/>
      <c r="N506" s="183"/>
    </row>
    <row r="507" spans="3:14">
      <c r="C507" s="183"/>
      <c r="D507" s="183"/>
      <c r="E507" s="183"/>
      <c r="F507" s="183"/>
      <c r="G507" s="183"/>
      <c r="H507" s="183"/>
      <c r="I507" s="183"/>
      <c r="J507" s="183"/>
      <c r="K507" s="183"/>
      <c r="L507" s="183"/>
      <c r="M507" s="183"/>
      <c r="N507" s="183"/>
    </row>
    <row r="508" spans="3:14">
      <c r="C508" s="183"/>
      <c r="D508" s="183"/>
      <c r="E508" s="183"/>
      <c r="F508" s="183"/>
      <c r="G508" s="183"/>
      <c r="H508" s="183"/>
      <c r="I508" s="183"/>
      <c r="J508" s="183"/>
      <c r="K508" s="183"/>
      <c r="L508" s="183"/>
      <c r="M508" s="183"/>
      <c r="N508" s="183"/>
    </row>
    <row r="509" spans="3:14">
      <c r="C509" s="183"/>
      <c r="D509" s="183"/>
      <c r="E509" s="183"/>
      <c r="F509" s="183"/>
      <c r="G509" s="183"/>
      <c r="H509" s="183"/>
      <c r="I509" s="183"/>
      <c r="J509" s="183"/>
      <c r="K509" s="183"/>
      <c r="L509" s="183"/>
      <c r="M509" s="183"/>
      <c r="N509" s="183"/>
    </row>
    <row r="510" spans="3:14">
      <c r="C510" s="183"/>
      <c r="D510" s="183"/>
      <c r="E510" s="183"/>
      <c r="F510" s="183"/>
      <c r="G510" s="183"/>
      <c r="H510" s="183"/>
      <c r="I510" s="183"/>
      <c r="J510" s="183"/>
      <c r="K510" s="183"/>
      <c r="L510" s="183"/>
      <c r="M510" s="183"/>
      <c r="N510" s="183"/>
    </row>
    <row r="511" spans="3:14">
      <c r="C511" s="183"/>
      <c r="D511" s="183"/>
      <c r="E511" s="183"/>
      <c r="F511" s="183"/>
      <c r="G511" s="183"/>
      <c r="H511" s="183"/>
      <c r="I511" s="183"/>
      <c r="J511" s="183"/>
      <c r="K511" s="183"/>
      <c r="L511" s="183"/>
      <c r="M511" s="183"/>
      <c r="N511" s="183"/>
    </row>
    <row r="512" spans="3:14">
      <c r="C512" s="183"/>
      <c r="D512" s="183"/>
      <c r="E512" s="183"/>
      <c r="F512" s="183"/>
      <c r="G512" s="183"/>
      <c r="H512" s="183"/>
      <c r="I512" s="183"/>
      <c r="J512" s="183"/>
      <c r="K512" s="183"/>
      <c r="L512" s="183"/>
      <c r="M512" s="183"/>
      <c r="N512" s="183"/>
    </row>
    <row r="513" spans="3:14">
      <c r="C513" s="183"/>
      <c r="D513" s="183"/>
      <c r="E513" s="183"/>
      <c r="F513" s="183"/>
      <c r="G513" s="183"/>
      <c r="H513" s="183"/>
      <c r="I513" s="183"/>
      <c r="J513" s="183"/>
      <c r="K513" s="183"/>
      <c r="L513" s="183"/>
      <c r="M513" s="183"/>
      <c r="N513" s="183"/>
    </row>
    <row r="514" spans="3:14">
      <c r="C514" s="183"/>
      <c r="D514" s="183"/>
      <c r="E514" s="183"/>
      <c r="F514" s="183"/>
      <c r="G514" s="183"/>
      <c r="H514" s="183"/>
      <c r="I514" s="183"/>
      <c r="J514" s="183"/>
      <c r="K514" s="183"/>
      <c r="L514" s="183"/>
      <c r="M514" s="183"/>
      <c r="N514" s="183"/>
    </row>
    <row r="515" spans="3:14">
      <c r="C515" s="183"/>
      <c r="D515" s="183"/>
      <c r="E515" s="183"/>
      <c r="F515" s="183"/>
      <c r="G515" s="183"/>
      <c r="H515" s="183"/>
      <c r="I515" s="183"/>
      <c r="J515" s="183"/>
      <c r="K515" s="183"/>
      <c r="L515" s="183"/>
      <c r="M515" s="183"/>
      <c r="N515" s="183"/>
    </row>
    <row r="516" spans="3:14">
      <c r="C516" s="183"/>
      <c r="D516" s="183"/>
      <c r="E516" s="183"/>
      <c r="F516" s="183"/>
      <c r="G516" s="183"/>
      <c r="H516" s="183"/>
      <c r="I516" s="183"/>
      <c r="J516" s="183"/>
      <c r="K516" s="183"/>
      <c r="L516" s="183"/>
      <c r="M516" s="183"/>
      <c r="N516" s="183"/>
    </row>
    <row r="517" spans="3:14">
      <c r="C517" s="183"/>
      <c r="D517" s="183"/>
      <c r="E517" s="183"/>
      <c r="F517" s="183"/>
      <c r="G517" s="183"/>
      <c r="H517" s="183"/>
      <c r="I517" s="183"/>
      <c r="J517" s="183"/>
      <c r="K517" s="183"/>
      <c r="L517" s="183"/>
      <c r="M517" s="183"/>
      <c r="N517" s="183"/>
    </row>
    <row r="518" spans="3:14">
      <c r="C518" s="183"/>
      <c r="D518" s="183"/>
      <c r="E518" s="183"/>
      <c r="F518" s="183"/>
      <c r="G518" s="183"/>
      <c r="H518" s="183"/>
      <c r="I518" s="183"/>
      <c r="J518" s="183"/>
      <c r="K518" s="183"/>
      <c r="L518" s="183"/>
      <c r="M518" s="183"/>
      <c r="N518" s="183"/>
    </row>
    <row r="519" spans="3:14">
      <c r="C519" s="183"/>
      <c r="D519" s="183"/>
      <c r="E519" s="183"/>
      <c r="F519" s="183"/>
      <c r="G519" s="183"/>
      <c r="H519" s="183"/>
      <c r="I519" s="183"/>
      <c r="J519" s="183"/>
      <c r="K519" s="183"/>
      <c r="L519" s="183"/>
      <c r="M519" s="183"/>
      <c r="N519" s="183"/>
    </row>
    <row r="520" spans="3:14">
      <c r="C520" s="183"/>
      <c r="D520" s="183"/>
      <c r="E520" s="183"/>
      <c r="F520" s="183"/>
      <c r="G520" s="183"/>
      <c r="H520" s="183"/>
      <c r="I520" s="183"/>
      <c r="J520" s="183"/>
      <c r="K520" s="183"/>
      <c r="L520" s="183"/>
      <c r="M520" s="183"/>
      <c r="N520" s="183"/>
    </row>
    <row r="521" spans="3:14">
      <c r="C521" s="183"/>
      <c r="D521" s="183"/>
      <c r="E521" s="183"/>
      <c r="F521" s="183"/>
      <c r="G521" s="183"/>
      <c r="H521" s="183"/>
      <c r="I521" s="183"/>
      <c r="J521" s="183"/>
      <c r="K521" s="183"/>
      <c r="L521" s="183"/>
      <c r="M521" s="183"/>
      <c r="N521" s="183"/>
    </row>
    <row r="522" spans="3:14">
      <c r="C522" s="183"/>
      <c r="D522" s="183"/>
      <c r="E522" s="183"/>
      <c r="F522" s="183"/>
      <c r="G522" s="183"/>
      <c r="H522" s="183"/>
      <c r="I522" s="183"/>
      <c r="J522" s="183"/>
      <c r="K522" s="183"/>
      <c r="L522" s="183"/>
      <c r="M522" s="183"/>
      <c r="N522" s="183"/>
    </row>
    <row r="523" spans="3:14">
      <c r="C523" s="183"/>
      <c r="D523" s="183"/>
      <c r="E523" s="183"/>
      <c r="F523" s="183"/>
      <c r="G523" s="183"/>
      <c r="H523" s="183"/>
      <c r="I523" s="183"/>
      <c r="J523" s="183"/>
      <c r="K523" s="183"/>
      <c r="L523" s="183"/>
      <c r="M523" s="183"/>
      <c r="N523" s="183"/>
    </row>
    <row r="524" spans="3:14">
      <c r="C524" s="183"/>
      <c r="D524" s="183"/>
      <c r="E524" s="183"/>
      <c r="F524" s="183"/>
      <c r="G524" s="183"/>
      <c r="H524" s="183"/>
      <c r="I524" s="183"/>
      <c r="J524" s="183"/>
      <c r="K524" s="183"/>
      <c r="L524" s="183"/>
      <c r="M524" s="183"/>
      <c r="N524" s="183"/>
    </row>
    <row r="525" spans="3:14">
      <c r="C525" s="183"/>
      <c r="D525" s="183"/>
      <c r="E525" s="183"/>
      <c r="F525" s="183"/>
      <c r="G525" s="183"/>
      <c r="H525" s="183"/>
      <c r="I525" s="183"/>
      <c r="J525" s="183"/>
      <c r="K525" s="183"/>
      <c r="L525" s="183"/>
      <c r="M525" s="183"/>
      <c r="N525" s="183"/>
    </row>
    <row r="526" spans="3:14">
      <c r="C526" s="183"/>
      <c r="D526" s="183"/>
      <c r="E526" s="183"/>
      <c r="F526" s="183"/>
      <c r="G526" s="183"/>
      <c r="H526" s="183"/>
      <c r="I526" s="183"/>
      <c r="J526" s="183"/>
      <c r="K526" s="183"/>
      <c r="L526" s="183"/>
      <c r="M526" s="183"/>
      <c r="N526" s="183"/>
    </row>
    <row r="527" spans="3:14">
      <c r="C527" s="183"/>
      <c r="D527" s="183"/>
      <c r="E527" s="183"/>
      <c r="F527" s="183"/>
      <c r="G527" s="183"/>
      <c r="H527" s="183"/>
      <c r="I527" s="183"/>
      <c r="J527" s="183"/>
      <c r="K527" s="183"/>
      <c r="L527" s="183"/>
      <c r="M527" s="183"/>
      <c r="N527" s="183"/>
    </row>
    <row r="528" spans="3:14">
      <c r="C528" s="183"/>
      <c r="D528" s="183"/>
      <c r="E528" s="183"/>
      <c r="F528" s="183"/>
      <c r="G528" s="183"/>
      <c r="H528" s="183"/>
      <c r="I528" s="183"/>
      <c r="J528" s="183"/>
      <c r="K528" s="183"/>
      <c r="L528" s="183"/>
      <c r="M528" s="183"/>
      <c r="N528" s="183"/>
    </row>
    <row r="529" spans="3:14">
      <c r="C529" s="183"/>
      <c r="D529" s="183"/>
      <c r="E529" s="183"/>
      <c r="F529" s="183"/>
      <c r="G529" s="183"/>
      <c r="H529" s="183"/>
      <c r="I529" s="183"/>
      <c r="J529" s="183"/>
      <c r="K529" s="183"/>
      <c r="L529" s="183"/>
      <c r="M529" s="183"/>
      <c r="N529" s="183"/>
    </row>
    <row r="530" spans="3:14">
      <c r="C530" s="183"/>
      <c r="D530" s="183"/>
      <c r="E530" s="183"/>
      <c r="F530" s="183"/>
      <c r="G530" s="183"/>
      <c r="H530" s="183"/>
      <c r="I530" s="183"/>
      <c r="J530" s="183"/>
      <c r="K530" s="183"/>
      <c r="L530" s="183"/>
      <c r="M530" s="183"/>
      <c r="N530" s="183"/>
    </row>
    <row r="531" spans="3:14">
      <c r="C531" s="183"/>
      <c r="D531" s="183"/>
      <c r="E531" s="183"/>
      <c r="F531" s="183"/>
      <c r="G531" s="183"/>
      <c r="H531" s="183"/>
      <c r="I531" s="183"/>
      <c r="J531" s="183"/>
      <c r="K531" s="183"/>
      <c r="L531" s="183"/>
      <c r="M531" s="183"/>
      <c r="N531" s="183"/>
    </row>
    <row r="532" spans="3:14">
      <c r="C532" s="183"/>
      <c r="D532" s="183"/>
      <c r="E532" s="183"/>
      <c r="F532" s="183"/>
      <c r="G532" s="183"/>
      <c r="H532" s="183"/>
      <c r="I532" s="183"/>
      <c r="J532" s="183"/>
      <c r="K532" s="183"/>
      <c r="L532" s="183"/>
      <c r="M532" s="183"/>
      <c r="N532" s="183"/>
    </row>
    <row r="533" spans="3:14">
      <c r="C533" s="183"/>
      <c r="D533" s="183"/>
      <c r="E533" s="183"/>
      <c r="F533" s="183"/>
      <c r="G533" s="183"/>
      <c r="H533" s="183"/>
      <c r="I533" s="183"/>
      <c r="J533" s="183"/>
      <c r="K533" s="183"/>
      <c r="L533" s="183"/>
      <c r="M533" s="183"/>
      <c r="N533" s="183"/>
    </row>
    <row r="534" spans="3:14">
      <c r="C534" s="183"/>
      <c r="D534" s="183"/>
      <c r="E534" s="183"/>
      <c r="F534" s="183"/>
      <c r="G534" s="183"/>
      <c r="H534" s="183"/>
      <c r="I534" s="183"/>
      <c r="J534" s="183"/>
      <c r="K534" s="183"/>
      <c r="L534" s="183"/>
      <c r="M534" s="183"/>
      <c r="N534" s="183"/>
    </row>
    <row r="535" spans="3:14">
      <c r="C535" s="183"/>
      <c r="D535" s="183"/>
      <c r="E535" s="183"/>
      <c r="F535" s="183"/>
      <c r="G535" s="183"/>
      <c r="H535" s="183"/>
      <c r="I535" s="183"/>
      <c r="J535" s="183"/>
      <c r="K535" s="183"/>
      <c r="L535" s="183"/>
      <c r="M535" s="183"/>
      <c r="N535" s="183"/>
    </row>
    <row r="536" spans="3:14">
      <c r="C536" s="183"/>
      <c r="D536" s="183"/>
      <c r="E536" s="183"/>
      <c r="F536" s="183"/>
      <c r="G536" s="183"/>
      <c r="H536" s="183"/>
      <c r="I536" s="183"/>
      <c r="J536" s="183"/>
      <c r="K536" s="183"/>
      <c r="L536" s="183"/>
      <c r="M536" s="183"/>
      <c r="N536" s="183"/>
    </row>
    <row r="537" spans="3:14">
      <c r="C537" s="183"/>
      <c r="D537" s="183"/>
      <c r="E537" s="183"/>
      <c r="F537" s="183"/>
      <c r="G537" s="183"/>
      <c r="H537" s="183"/>
      <c r="I537" s="183"/>
      <c r="J537" s="183"/>
      <c r="K537" s="183"/>
      <c r="L537" s="183"/>
      <c r="M537" s="183"/>
      <c r="N537" s="183"/>
    </row>
    <row r="538" spans="3:14">
      <c r="C538" s="183"/>
      <c r="D538" s="183"/>
      <c r="E538" s="183"/>
      <c r="F538" s="183"/>
      <c r="G538" s="183"/>
      <c r="H538" s="183"/>
      <c r="I538" s="183"/>
      <c r="J538" s="183"/>
      <c r="K538" s="183"/>
      <c r="L538" s="183"/>
      <c r="M538" s="183"/>
      <c r="N538" s="183"/>
    </row>
    <row r="539" spans="3:14">
      <c r="C539" s="183"/>
      <c r="D539" s="183"/>
      <c r="E539" s="183"/>
      <c r="F539" s="183"/>
      <c r="G539" s="183"/>
      <c r="H539" s="183"/>
      <c r="I539" s="183"/>
      <c r="J539" s="183"/>
      <c r="K539" s="183"/>
      <c r="L539" s="183"/>
      <c r="M539" s="183"/>
      <c r="N539" s="183"/>
    </row>
    <row r="540" spans="3:14">
      <c r="C540" s="183"/>
      <c r="D540" s="183"/>
      <c r="E540" s="183"/>
      <c r="F540" s="183"/>
      <c r="G540" s="183"/>
      <c r="H540" s="183"/>
      <c r="I540" s="183"/>
      <c r="J540" s="183"/>
      <c r="K540" s="183"/>
      <c r="L540" s="183"/>
      <c r="M540" s="183"/>
      <c r="N540" s="183"/>
    </row>
    <row r="541" spans="3:14">
      <c r="C541" s="183"/>
      <c r="D541" s="183"/>
      <c r="E541" s="183"/>
      <c r="F541" s="183"/>
      <c r="G541" s="183"/>
      <c r="H541" s="183"/>
      <c r="I541" s="183"/>
      <c r="J541" s="183"/>
      <c r="K541" s="183"/>
      <c r="L541" s="183"/>
      <c r="M541" s="183"/>
      <c r="N541" s="183"/>
    </row>
    <row r="542" spans="3:14">
      <c r="C542" s="183"/>
      <c r="D542" s="183"/>
      <c r="E542" s="183"/>
      <c r="F542" s="183"/>
      <c r="G542" s="183"/>
      <c r="H542" s="183"/>
      <c r="I542" s="183"/>
      <c r="J542" s="183"/>
      <c r="K542" s="183"/>
      <c r="L542" s="183"/>
      <c r="M542" s="183"/>
      <c r="N542" s="183"/>
    </row>
    <row r="543" spans="3:14">
      <c r="C543" s="183"/>
      <c r="D543" s="183"/>
      <c r="E543" s="183"/>
      <c r="F543" s="183"/>
      <c r="G543" s="183"/>
      <c r="H543" s="183"/>
      <c r="I543" s="183"/>
      <c r="J543" s="183"/>
      <c r="K543" s="183"/>
      <c r="L543" s="183"/>
      <c r="M543" s="183"/>
      <c r="N543" s="183"/>
    </row>
    <row r="544" spans="3:14">
      <c r="C544" s="183"/>
      <c r="D544" s="183"/>
      <c r="E544" s="183"/>
      <c r="F544" s="183"/>
      <c r="G544" s="183"/>
      <c r="H544" s="183"/>
      <c r="I544" s="183"/>
      <c r="J544" s="183"/>
      <c r="K544" s="183"/>
      <c r="L544" s="183"/>
      <c r="M544" s="183"/>
      <c r="N544" s="183"/>
    </row>
    <row r="545" spans="3:14">
      <c r="C545" s="183"/>
      <c r="D545" s="183"/>
      <c r="E545" s="183"/>
      <c r="F545" s="183"/>
      <c r="G545" s="183"/>
      <c r="H545" s="183"/>
      <c r="I545" s="183"/>
      <c r="J545" s="183"/>
      <c r="K545" s="183"/>
      <c r="L545" s="183"/>
      <c r="M545" s="183"/>
      <c r="N545" s="183"/>
    </row>
    <row r="546" spans="3:14">
      <c r="C546" s="183"/>
      <c r="D546" s="183"/>
      <c r="E546" s="183"/>
      <c r="F546" s="183"/>
      <c r="G546" s="183"/>
      <c r="H546" s="183"/>
      <c r="I546" s="183"/>
      <c r="J546" s="183"/>
      <c r="K546" s="183"/>
      <c r="L546" s="183"/>
      <c r="M546" s="183"/>
      <c r="N546" s="183"/>
    </row>
    <row r="547" spans="3:14">
      <c r="C547" s="183"/>
      <c r="D547" s="183"/>
      <c r="E547" s="183"/>
      <c r="F547" s="183"/>
      <c r="G547" s="183"/>
      <c r="H547" s="183"/>
      <c r="I547" s="183"/>
      <c r="J547" s="183"/>
      <c r="K547" s="183"/>
      <c r="L547" s="183"/>
      <c r="M547" s="183"/>
      <c r="N547" s="183"/>
    </row>
    <row r="548" spans="3:14">
      <c r="C548" s="183"/>
      <c r="D548" s="183"/>
      <c r="E548" s="183"/>
      <c r="F548" s="183"/>
      <c r="G548" s="183"/>
      <c r="H548" s="183"/>
      <c r="I548" s="183"/>
      <c r="J548" s="183"/>
      <c r="K548" s="183"/>
      <c r="L548" s="183"/>
      <c r="M548" s="183"/>
      <c r="N548" s="183"/>
    </row>
    <row r="549" spans="3:14">
      <c r="C549" s="183"/>
      <c r="D549" s="183"/>
      <c r="E549" s="183"/>
      <c r="F549" s="183"/>
      <c r="G549" s="183"/>
      <c r="H549" s="183"/>
      <c r="I549" s="183"/>
      <c r="J549" s="183"/>
      <c r="K549" s="183"/>
      <c r="L549" s="183"/>
      <c r="M549" s="183"/>
      <c r="N549" s="183"/>
    </row>
    <row r="550" spans="3:14">
      <c r="C550" s="183"/>
      <c r="D550" s="183"/>
      <c r="E550" s="183"/>
      <c r="F550" s="183"/>
      <c r="G550" s="183"/>
      <c r="H550" s="183"/>
      <c r="I550" s="183"/>
      <c r="J550" s="183"/>
      <c r="K550" s="183"/>
      <c r="L550" s="183"/>
      <c r="M550" s="183"/>
      <c r="N550" s="183"/>
    </row>
    <row r="551" spans="3:14">
      <c r="C551" s="183"/>
      <c r="D551" s="183"/>
      <c r="E551" s="183"/>
      <c r="F551" s="183"/>
      <c r="G551" s="183"/>
      <c r="H551" s="183"/>
      <c r="I551" s="183"/>
      <c r="J551" s="183"/>
      <c r="K551" s="183"/>
      <c r="L551" s="183"/>
      <c r="M551" s="183"/>
      <c r="N551" s="183"/>
    </row>
    <row r="552" spans="3:14">
      <c r="C552" s="183"/>
      <c r="D552" s="183"/>
      <c r="E552" s="183"/>
      <c r="F552" s="183"/>
      <c r="G552" s="183"/>
      <c r="H552" s="183"/>
      <c r="I552" s="183"/>
      <c r="J552" s="183"/>
      <c r="K552" s="183"/>
      <c r="L552" s="183"/>
      <c r="M552" s="183"/>
      <c r="N552" s="183"/>
    </row>
    <row r="553" spans="3:14">
      <c r="C553" s="183"/>
      <c r="D553" s="183"/>
      <c r="E553" s="183"/>
      <c r="F553" s="183"/>
      <c r="G553" s="183"/>
      <c r="H553" s="183"/>
      <c r="I553" s="183"/>
      <c r="J553" s="183"/>
      <c r="K553" s="183"/>
      <c r="L553" s="183"/>
      <c r="M553" s="183"/>
      <c r="N553" s="183"/>
    </row>
    <row r="554" spans="3:14">
      <c r="C554" s="183"/>
      <c r="D554" s="183"/>
      <c r="E554" s="183"/>
      <c r="F554" s="183"/>
      <c r="G554" s="183"/>
      <c r="H554" s="183"/>
      <c r="I554" s="183"/>
      <c r="J554" s="183"/>
      <c r="K554" s="183"/>
      <c r="L554" s="183"/>
      <c r="M554" s="183"/>
      <c r="N554" s="183"/>
    </row>
    <row r="555" spans="3:14">
      <c r="C555" s="183"/>
      <c r="D555" s="183"/>
      <c r="E555" s="183"/>
      <c r="F555" s="183"/>
      <c r="G555" s="183"/>
      <c r="H555" s="183"/>
      <c r="I555" s="183"/>
      <c r="J555" s="183"/>
      <c r="K555" s="183"/>
      <c r="L555" s="183"/>
      <c r="M555" s="183"/>
      <c r="N555" s="183"/>
    </row>
    <row r="556" spans="3:14">
      <c r="C556" s="183"/>
      <c r="D556" s="183"/>
      <c r="E556" s="183"/>
      <c r="F556" s="183"/>
      <c r="G556" s="183"/>
      <c r="H556" s="183"/>
      <c r="I556" s="183"/>
      <c r="J556" s="183"/>
      <c r="K556" s="183"/>
      <c r="L556" s="183"/>
      <c r="M556" s="183"/>
      <c r="N556" s="183"/>
    </row>
    <row r="557" spans="3:14">
      <c r="C557" s="183"/>
      <c r="D557" s="183"/>
      <c r="E557" s="183"/>
      <c r="F557" s="183"/>
      <c r="G557" s="183"/>
      <c r="H557" s="183"/>
      <c r="I557" s="183"/>
      <c r="J557" s="183"/>
      <c r="K557" s="183"/>
      <c r="L557" s="183"/>
      <c r="M557" s="183"/>
      <c r="N557" s="183"/>
    </row>
    <row r="558" spans="3:14">
      <c r="C558" s="183"/>
      <c r="D558" s="183"/>
      <c r="E558" s="183"/>
      <c r="F558" s="183"/>
      <c r="G558" s="183"/>
      <c r="H558" s="183"/>
      <c r="I558" s="183"/>
      <c r="J558" s="183"/>
      <c r="K558" s="183"/>
      <c r="L558" s="183"/>
      <c r="M558" s="183"/>
      <c r="N558" s="183"/>
    </row>
    <row r="559" spans="3:14">
      <c r="C559" s="183"/>
      <c r="D559" s="183"/>
      <c r="E559" s="183"/>
      <c r="F559" s="183"/>
      <c r="G559" s="183"/>
      <c r="H559" s="183"/>
      <c r="I559" s="183"/>
      <c r="J559" s="183"/>
      <c r="K559" s="183"/>
      <c r="L559" s="183"/>
      <c r="M559" s="183"/>
      <c r="N559" s="183"/>
    </row>
    <row r="560" spans="3:14">
      <c r="C560" s="183"/>
      <c r="D560" s="183"/>
      <c r="E560" s="183"/>
      <c r="F560" s="183"/>
      <c r="G560" s="183"/>
      <c r="H560" s="183"/>
      <c r="I560" s="183"/>
      <c r="J560" s="183"/>
      <c r="K560" s="183"/>
      <c r="L560" s="183"/>
      <c r="M560" s="183"/>
      <c r="N560" s="183"/>
    </row>
    <row r="561" spans="3:14">
      <c r="C561" s="183"/>
      <c r="D561" s="183"/>
      <c r="E561" s="183"/>
      <c r="F561" s="183"/>
      <c r="G561" s="183"/>
      <c r="H561" s="183"/>
      <c r="I561" s="183"/>
      <c r="J561" s="183"/>
      <c r="K561" s="183"/>
      <c r="L561" s="183"/>
      <c r="M561" s="183"/>
      <c r="N561" s="183"/>
    </row>
    <row r="562" spans="3:14">
      <c r="C562" s="183"/>
      <c r="D562" s="183"/>
      <c r="E562" s="183"/>
      <c r="F562" s="183"/>
      <c r="G562" s="183"/>
      <c r="H562" s="183"/>
      <c r="I562" s="183"/>
      <c r="J562" s="183"/>
      <c r="K562" s="183"/>
      <c r="L562" s="183"/>
      <c r="M562" s="183"/>
      <c r="N562" s="183"/>
    </row>
    <row r="563" spans="3:14">
      <c r="C563" s="183"/>
      <c r="D563" s="183"/>
      <c r="E563" s="183"/>
      <c r="F563" s="183"/>
      <c r="G563" s="183"/>
      <c r="H563" s="183"/>
      <c r="I563" s="183"/>
      <c r="J563" s="183"/>
      <c r="K563" s="183"/>
      <c r="L563" s="183"/>
      <c r="M563" s="183"/>
      <c r="N563" s="183"/>
    </row>
    <row r="564" spans="3:14">
      <c r="C564" s="183"/>
      <c r="D564" s="183"/>
      <c r="E564" s="183"/>
      <c r="F564" s="183"/>
      <c r="G564" s="183"/>
      <c r="H564" s="183"/>
      <c r="I564" s="183"/>
      <c r="J564" s="183"/>
      <c r="K564" s="183"/>
      <c r="L564" s="183"/>
      <c r="M564" s="183"/>
      <c r="N564" s="183"/>
    </row>
    <row r="565" spans="3:14">
      <c r="C565" s="183"/>
      <c r="D565" s="183"/>
      <c r="E565" s="183"/>
      <c r="F565" s="183"/>
      <c r="G565" s="183"/>
      <c r="H565" s="183"/>
      <c r="I565" s="183"/>
      <c r="J565" s="183"/>
      <c r="K565" s="183"/>
      <c r="L565" s="183"/>
      <c r="M565" s="183"/>
      <c r="N565" s="183"/>
    </row>
    <row r="566" spans="3:14">
      <c r="C566" s="183"/>
      <c r="D566" s="183"/>
      <c r="E566" s="183"/>
      <c r="F566" s="183"/>
      <c r="G566" s="183"/>
      <c r="H566" s="183"/>
      <c r="I566" s="183"/>
      <c r="J566" s="183"/>
      <c r="K566" s="183"/>
      <c r="L566" s="183"/>
      <c r="M566" s="183"/>
      <c r="N566" s="183"/>
    </row>
    <row r="567" spans="3:14">
      <c r="C567" s="183"/>
      <c r="D567" s="183"/>
      <c r="E567" s="183"/>
      <c r="F567" s="183"/>
      <c r="G567" s="183"/>
      <c r="H567" s="183"/>
      <c r="I567" s="183"/>
      <c r="J567" s="183"/>
      <c r="K567" s="183"/>
      <c r="L567" s="183"/>
      <c r="M567" s="183"/>
      <c r="N567" s="183"/>
    </row>
    <row r="568" spans="3:14">
      <c r="C568" s="183"/>
      <c r="D568" s="183"/>
      <c r="E568" s="183"/>
      <c r="F568" s="183"/>
      <c r="G568" s="183"/>
      <c r="H568" s="183"/>
      <c r="I568" s="183"/>
      <c r="J568" s="183"/>
      <c r="K568" s="183"/>
      <c r="L568" s="183"/>
      <c r="M568" s="183"/>
      <c r="N568" s="183"/>
    </row>
    <row r="569" spans="3:14">
      <c r="C569" s="183"/>
      <c r="D569" s="183"/>
      <c r="E569" s="183"/>
      <c r="F569" s="183"/>
      <c r="G569" s="183"/>
      <c r="H569" s="183"/>
      <c r="I569" s="183"/>
      <c r="J569" s="183"/>
      <c r="K569" s="183"/>
      <c r="L569" s="183"/>
      <c r="M569" s="183"/>
      <c r="N569" s="183"/>
    </row>
    <row r="570" spans="3:14">
      <c r="C570" s="183"/>
      <c r="D570" s="183"/>
      <c r="E570" s="183"/>
      <c r="F570" s="183"/>
      <c r="G570" s="183"/>
      <c r="H570" s="183"/>
      <c r="I570" s="183"/>
      <c r="J570" s="183"/>
      <c r="K570" s="183"/>
      <c r="L570" s="183"/>
      <c r="M570" s="183"/>
      <c r="N570" s="183"/>
    </row>
    <row r="571" spans="3:14">
      <c r="C571" s="183"/>
      <c r="D571" s="183"/>
      <c r="E571" s="183"/>
      <c r="F571" s="183"/>
      <c r="G571" s="183"/>
      <c r="H571" s="183"/>
      <c r="I571" s="183"/>
      <c r="J571" s="183"/>
      <c r="K571" s="183"/>
      <c r="L571" s="183"/>
      <c r="M571" s="183"/>
      <c r="N571" s="183"/>
    </row>
    <row r="572" spans="3:14">
      <c r="C572" s="183"/>
      <c r="D572" s="183"/>
      <c r="E572" s="183"/>
      <c r="F572" s="183"/>
      <c r="G572" s="183"/>
      <c r="H572" s="183"/>
      <c r="I572" s="183"/>
      <c r="J572" s="183"/>
      <c r="K572" s="183"/>
      <c r="L572" s="183"/>
      <c r="M572" s="183"/>
      <c r="N572" s="183"/>
    </row>
    <row r="573" spans="3:14">
      <c r="C573" s="183"/>
      <c r="D573" s="183"/>
      <c r="E573" s="183"/>
      <c r="F573" s="183"/>
      <c r="G573" s="183"/>
      <c r="H573" s="183"/>
      <c r="I573" s="183"/>
      <c r="J573" s="183"/>
      <c r="K573" s="183"/>
      <c r="L573" s="183"/>
      <c r="M573" s="183"/>
      <c r="N573" s="183"/>
    </row>
    <row r="574" spans="3:14">
      <c r="C574" s="183"/>
      <c r="D574" s="183"/>
      <c r="E574" s="183"/>
      <c r="F574" s="183"/>
      <c r="G574" s="183"/>
      <c r="H574" s="183"/>
      <c r="I574" s="183"/>
      <c r="J574" s="183"/>
      <c r="K574" s="183"/>
      <c r="L574" s="183"/>
      <c r="M574" s="183"/>
      <c r="N574" s="183"/>
    </row>
    <row r="575" spans="3:14">
      <c r="C575" s="183"/>
      <c r="D575" s="183"/>
      <c r="E575" s="183"/>
      <c r="F575" s="183"/>
      <c r="G575" s="183"/>
      <c r="H575" s="183"/>
      <c r="I575" s="183"/>
      <c r="J575" s="183"/>
      <c r="K575" s="183"/>
      <c r="L575" s="183"/>
      <c r="M575" s="183"/>
      <c r="N575" s="183"/>
    </row>
    <row r="576" spans="3:14">
      <c r="C576" s="183"/>
      <c r="D576" s="183"/>
      <c r="E576" s="183"/>
      <c r="F576" s="183"/>
      <c r="G576" s="183"/>
      <c r="H576" s="183"/>
      <c r="I576" s="183"/>
      <c r="J576" s="183"/>
      <c r="K576" s="183"/>
      <c r="L576" s="183"/>
      <c r="M576" s="183"/>
      <c r="N576" s="183"/>
    </row>
    <row r="577" spans="3:14">
      <c r="C577" s="183"/>
      <c r="D577" s="183"/>
      <c r="E577" s="183"/>
      <c r="F577" s="183"/>
      <c r="G577" s="183"/>
      <c r="H577" s="183"/>
      <c r="I577" s="183"/>
      <c r="J577" s="183"/>
      <c r="K577" s="183"/>
      <c r="L577" s="183"/>
      <c r="M577" s="183"/>
      <c r="N577" s="183"/>
    </row>
    <row r="578" spans="3:14">
      <c r="C578" s="183"/>
      <c r="D578" s="183"/>
      <c r="E578" s="183"/>
      <c r="F578" s="183"/>
      <c r="G578" s="183"/>
      <c r="H578" s="183"/>
      <c r="I578" s="183"/>
      <c r="J578" s="183"/>
      <c r="K578" s="183"/>
      <c r="L578" s="183"/>
      <c r="M578" s="183"/>
      <c r="N578" s="183"/>
    </row>
    <row r="579" spans="3:14">
      <c r="C579" s="183"/>
      <c r="D579" s="183"/>
      <c r="E579" s="183"/>
      <c r="F579" s="183"/>
      <c r="G579" s="183"/>
      <c r="H579" s="183"/>
      <c r="I579" s="183"/>
      <c r="J579" s="183"/>
      <c r="K579" s="183"/>
      <c r="L579" s="183"/>
      <c r="M579" s="183"/>
      <c r="N579" s="183"/>
    </row>
    <row r="580" spans="3:14">
      <c r="C580" s="183"/>
      <c r="D580" s="183"/>
      <c r="E580" s="183"/>
      <c r="F580" s="183"/>
      <c r="G580" s="183"/>
      <c r="H580" s="183"/>
      <c r="I580" s="183"/>
      <c r="J580" s="183"/>
      <c r="K580" s="183"/>
      <c r="L580" s="183"/>
      <c r="M580" s="183"/>
      <c r="N580" s="183"/>
    </row>
    <row r="581" spans="3:14">
      <c r="C581" s="183"/>
      <c r="D581" s="183"/>
      <c r="E581" s="183"/>
      <c r="F581" s="183"/>
      <c r="G581" s="183"/>
      <c r="H581" s="183"/>
      <c r="I581" s="183"/>
      <c r="J581" s="183"/>
      <c r="K581" s="183"/>
      <c r="L581" s="183"/>
      <c r="M581" s="183"/>
      <c r="N581" s="183"/>
    </row>
    <row r="582" spans="3:14">
      <c r="C582" s="183"/>
      <c r="D582" s="183"/>
      <c r="E582" s="183"/>
      <c r="F582" s="183"/>
      <c r="G582" s="183"/>
      <c r="H582" s="183"/>
      <c r="I582" s="183"/>
      <c r="J582" s="183"/>
      <c r="K582" s="183"/>
      <c r="L582" s="183"/>
      <c r="M582" s="183"/>
      <c r="N582" s="183"/>
    </row>
    <row r="583" spans="3:14">
      <c r="C583" s="183"/>
      <c r="D583" s="183"/>
      <c r="E583" s="183"/>
      <c r="F583" s="183"/>
      <c r="G583" s="183"/>
      <c r="H583" s="183"/>
      <c r="I583" s="183"/>
      <c r="J583" s="183"/>
      <c r="K583" s="183"/>
      <c r="L583" s="183"/>
      <c r="M583" s="183"/>
      <c r="N583" s="183"/>
    </row>
    <row r="584" spans="3:14">
      <c r="C584" s="183"/>
      <c r="D584" s="183"/>
      <c r="E584" s="183"/>
      <c r="F584" s="183"/>
      <c r="G584" s="183"/>
      <c r="H584" s="183"/>
      <c r="I584" s="183"/>
      <c r="J584" s="183"/>
      <c r="K584" s="183"/>
      <c r="L584" s="183"/>
      <c r="M584" s="183"/>
      <c r="N584" s="183"/>
    </row>
    <row r="585" spans="3:14">
      <c r="C585" s="183"/>
      <c r="D585" s="183"/>
      <c r="E585" s="183"/>
      <c r="F585" s="183"/>
      <c r="G585" s="183"/>
      <c r="H585" s="183"/>
      <c r="I585" s="183"/>
      <c r="J585" s="183"/>
      <c r="K585" s="183"/>
      <c r="L585" s="183"/>
      <c r="M585" s="183"/>
      <c r="N585" s="183"/>
    </row>
    <row r="586" spans="3:14">
      <c r="C586" s="183"/>
      <c r="D586" s="183"/>
      <c r="E586" s="183"/>
      <c r="F586" s="183"/>
      <c r="G586" s="183"/>
      <c r="H586" s="183"/>
      <c r="I586" s="183"/>
      <c r="J586" s="183"/>
      <c r="K586" s="183"/>
      <c r="L586" s="183"/>
      <c r="M586" s="183"/>
      <c r="N586" s="183"/>
    </row>
    <row r="587" spans="3:14">
      <c r="C587" s="183"/>
      <c r="D587" s="183"/>
      <c r="E587" s="183"/>
      <c r="F587" s="183"/>
      <c r="G587" s="183"/>
      <c r="H587" s="183"/>
      <c r="I587" s="183"/>
      <c r="J587" s="183"/>
      <c r="K587" s="183"/>
      <c r="L587" s="183"/>
      <c r="M587" s="183"/>
      <c r="N587" s="183"/>
    </row>
    <row r="588" spans="3:14">
      <c r="C588" s="183"/>
      <c r="D588" s="183"/>
      <c r="E588" s="183"/>
      <c r="F588" s="183"/>
      <c r="G588" s="183"/>
      <c r="H588" s="183"/>
      <c r="I588" s="183"/>
      <c r="J588" s="183"/>
      <c r="K588" s="183"/>
      <c r="L588" s="183"/>
      <c r="M588" s="183"/>
      <c r="N588" s="183"/>
    </row>
    <row r="589" spans="3:14">
      <c r="C589" s="183"/>
      <c r="D589" s="183"/>
      <c r="E589" s="183"/>
      <c r="F589" s="183"/>
      <c r="G589" s="183"/>
      <c r="H589" s="183"/>
      <c r="I589" s="183"/>
      <c r="J589" s="183"/>
      <c r="K589" s="183"/>
      <c r="L589" s="183"/>
      <c r="M589" s="183"/>
      <c r="N589" s="183"/>
    </row>
    <row r="590" spans="3:14">
      <c r="C590" s="183"/>
      <c r="D590" s="183"/>
      <c r="E590" s="183"/>
      <c r="F590" s="183"/>
      <c r="G590" s="183"/>
      <c r="H590" s="183"/>
      <c r="I590" s="183"/>
      <c r="J590" s="183"/>
      <c r="K590" s="183"/>
      <c r="L590" s="183"/>
      <c r="M590" s="183"/>
      <c r="N590" s="183"/>
    </row>
    <row r="591" spans="3:14">
      <c r="C591" s="183"/>
      <c r="D591" s="183"/>
      <c r="E591" s="183"/>
      <c r="F591" s="183"/>
      <c r="G591" s="183"/>
      <c r="H591" s="183"/>
      <c r="I591" s="183"/>
      <c r="J591" s="183"/>
      <c r="K591" s="183"/>
      <c r="L591" s="183"/>
      <c r="M591" s="183"/>
      <c r="N591" s="183"/>
    </row>
    <row r="592" spans="3:14">
      <c r="C592" s="183"/>
      <c r="D592" s="183"/>
      <c r="E592" s="183"/>
      <c r="F592" s="183"/>
      <c r="G592" s="183"/>
      <c r="H592" s="183"/>
      <c r="I592" s="183"/>
      <c r="J592" s="183"/>
      <c r="K592" s="183"/>
      <c r="L592" s="183"/>
      <c r="M592" s="183"/>
      <c r="N592" s="183"/>
    </row>
    <row r="593" spans="3:14">
      <c r="C593" s="183"/>
      <c r="D593" s="183"/>
      <c r="E593" s="183"/>
      <c r="F593" s="183"/>
      <c r="G593" s="183"/>
      <c r="H593" s="183"/>
      <c r="I593" s="183"/>
      <c r="J593" s="183"/>
      <c r="K593" s="183"/>
      <c r="L593" s="183"/>
      <c r="M593" s="183"/>
      <c r="N593" s="183"/>
    </row>
    <row r="594" spans="3:14">
      <c r="C594" s="183"/>
      <c r="D594" s="183"/>
      <c r="E594" s="183"/>
      <c r="F594" s="183"/>
      <c r="G594" s="183"/>
      <c r="H594" s="183"/>
      <c r="I594" s="183"/>
      <c r="J594" s="183"/>
      <c r="K594" s="183"/>
      <c r="L594" s="183"/>
      <c r="M594" s="183"/>
      <c r="N594" s="183"/>
    </row>
    <row r="595" spans="3:14">
      <c r="C595" s="183"/>
      <c r="D595" s="183"/>
      <c r="E595" s="183"/>
      <c r="F595" s="183"/>
      <c r="G595" s="183"/>
      <c r="H595" s="183"/>
      <c r="I595" s="183"/>
      <c r="J595" s="183"/>
      <c r="K595" s="183"/>
      <c r="L595" s="183"/>
      <c r="M595" s="183"/>
      <c r="N595" s="183"/>
    </row>
    <row r="596" spans="3:14">
      <c r="C596" s="183"/>
      <c r="D596" s="183"/>
      <c r="E596" s="183"/>
      <c r="F596" s="183"/>
      <c r="G596" s="183"/>
      <c r="H596" s="183"/>
      <c r="I596" s="183"/>
      <c r="J596" s="183"/>
      <c r="K596" s="183"/>
      <c r="L596" s="183"/>
      <c r="M596" s="183"/>
      <c r="N596" s="183"/>
    </row>
    <row r="597" spans="3:14">
      <c r="C597" s="183"/>
      <c r="D597" s="183"/>
      <c r="E597" s="183"/>
      <c r="F597" s="183"/>
      <c r="G597" s="183"/>
      <c r="H597" s="183"/>
      <c r="I597" s="183"/>
      <c r="J597" s="183"/>
      <c r="K597" s="183"/>
      <c r="L597" s="183"/>
      <c r="M597" s="183"/>
      <c r="N597" s="183"/>
    </row>
    <row r="598" spans="3:14">
      <c r="C598" s="183"/>
      <c r="D598" s="183"/>
      <c r="E598" s="183"/>
      <c r="F598" s="183"/>
      <c r="G598" s="183"/>
      <c r="H598" s="183"/>
      <c r="I598" s="183"/>
      <c r="J598" s="183"/>
      <c r="K598" s="183"/>
      <c r="L598" s="183"/>
      <c r="M598" s="183"/>
      <c r="N598" s="183"/>
    </row>
    <row r="599" spans="3:14">
      <c r="C599" s="183"/>
      <c r="D599" s="183"/>
      <c r="E599" s="183"/>
      <c r="F599" s="183"/>
      <c r="G599" s="183"/>
      <c r="H599" s="183"/>
      <c r="I599" s="183"/>
      <c r="J599" s="183"/>
      <c r="K599" s="183"/>
      <c r="L599" s="183"/>
      <c r="M599" s="183"/>
      <c r="N599" s="183"/>
    </row>
    <row r="600" spans="3:14">
      <c r="C600" s="183"/>
      <c r="D600" s="183"/>
      <c r="E600" s="183"/>
      <c r="F600" s="183"/>
      <c r="G600" s="183"/>
      <c r="H600" s="183"/>
      <c r="I600" s="183"/>
      <c r="J600" s="183"/>
      <c r="K600" s="183"/>
      <c r="L600" s="183"/>
      <c r="M600" s="183"/>
      <c r="N600" s="183"/>
    </row>
    <row r="601" spans="3:14">
      <c r="C601" s="183"/>
      <c r="D601" s="183"/>
      <c r="E601" s="183"/>
      <c r="F601" s="183"/>
      <c r="G601" s="183"/>
      <c r="H601" s="183"/>
      <c r="I601" s="183"/>
      <c r="J601" s="183"/>
      <c r="K601" s="183"/>
      <c r="L601" s="183"/>
      <c r="M601" s="183"/>
      <c r="N601" s="183"/>
    </row>
    <row r="602" spans="3:14">
      <c r="C602" s="183"/>
      <c r="D602" s="183"/>
      <c r="E602" s="183"/>
      <c r="F602" s="183"/>
      <c r="G602" s="183"/>
      <c r="H602" s="183"/>
      <c r="I602" s="183"/>
      <c r="J602" s="183"/>
      <c r="K602" s="183"/>
      <c r="L602" s="183"/>
      <c r="M602" s="183"/>
      <c r="N602" s="183"/>
    </row>
    <row r="603" spans="3:14">
      <c r="C603" s="183"/>
      <c r="D603" s="183"/>
      <c r="E603" s="183"/>
      <c r="F603" s="183"/>
      <c r="G603" s="183"/>
      <c r="H603" s="183"/>
      <c r="I603" s="183"/>
      <c r="J603" s="183"/>
      <c r="K603" s="183"/>
      <c r="L603" s="183"/>
      <c r="M603" s="183"/>
      <c r="N603" s="183"/>
    </row>
    <row r="604" spans="3:14">
      <c r="C604" s="183"/>
      <c r="D604" s="183"/>
      <c r="E604" s="183"/>
      <c r="F604" s="183"/>
      <c r="G604" s="183"/>
      <c r="H604" s="183"/>
      <c r="I604" s="183"/>
      <c r="J604" s="183"/>
      <c r="K604" s="183"/>
      <c r="L604" s="183"/>
      <c r="M604" s="183"/>
      <c r="N604" s="183"/>
    </row>
    <row r="605" spans="3:14">
      <c r="C605" s="183"/>
      <c r="D605" s="183"/>
      <c r="E605" s="183"/>
      <c r="F605" s="183"/>
      <c r="G605" s="183"/>
      <c r="H605" s="183"/>
      <c r="I605" s="183"/>
      <c r="J605" s="183"/>
      <c r="K605" s="183"/>
      <c r="L605" s="183"/>
      <c r="M605" s="183"/>
      <c r="N605" s="183"/>
    </row>
    <row r="606" spans="3:14">
      <c r="C606" s="183"/>
      <c r="D606" s="183"/>
      <c r="E606" s="183"/>
      <c r="F606" s="183"/>
      <c r="G606" s="183"/>
      <c r="H606" s="183"/>
      <c r="I606" s="183"/>
      <c r="J606" s="183"/>
      <c r="K606" s="183"/>
      <c r="L606" s="183"/>
      <c r="M606" s="183"/>
      <c r="N606" s="183"/>
    </row>
    <row r="607" spans="3:14">
      <c r="C607" s="183"/>
      <c r="D607" s="183"/>
      <c r="E607" s="183"/>
      <c r="F607" s="183"/>
      <c r="G607" s="183"/>
      <c r="H607" s="183"/>
      <c r="I607" s="183"/>
      <c r="J607" s="183"/>
      <c r="K607" s="183"/>
      <c r="L607" s="183"/>
      <c r="M607" s="183"/>
      <c r="N607" s="183"/>
    </row>
    <row r="608" spans="3:14">
      <c r="C608" s="183"/>
      <c r="D608" s="183"/>
      <c r="E608" s="183"/>
      <c r="F608" s="183"/>
      <c r="G608" s="183"/>
      <c r="H608" s="183"/>
      <c r="I608" s="183"/>
      <c r="J608" s="183"/>
      <c r="K608" s="183"/>
      <c r="L608" s="183"/>
      <c r="M608" s="183"/>
      <c r="N608" s="183"/>
    </row>
    <row r="609" spans="3:14">
      <c r="C609" s="183"/>
      <c r="D609" s="183"/>
      <c r="E609" s="183"/>
      <c r="F609" s="183"/>
      <c r="G609" s="183"/>
      <c r="H609" s="183"/>
      <c r="I609" s="183"/>
      <c r="J609" s="183"/>
      <c r="K609" s="183"/>
      <c r="L609" s="183"/>
      <c r="M609" s="183"/>
      <c r="N609" s="183"/>
    </row>
    <row r="610" spans="3:14">
      <c r="C610" s="183"/>
      <c r="D610" s="183"/>
      <c r="E610" s="183"/>
      <c r="F610" s="183"/>
      <c r="G610" s="183"/>
      <c r="H610" s="183"/>
      <c r="I610" s="183"/>
      <c r="J610" s="183"/>
      <c r="K610" s="183"/>
      <c r="L610" s="183"/>
      <c r="M610" s="183"/>
      <c r="N610" s="183"/>
    </row>
    <row r="611" spans="3:14">
      <c r="C611" s="183"/>
      <c r="D611" s="183"/>
      <c r="E611" s="183"/>
      <c r="F611" s="183"/>
      <c r="G611" s="183"/>
      <c r="H611" s="183"/>
      <c r="I611" s="183"/>
      <c r="J611" s="183"/>
      <c r="K611" s="183"/>
      <c r="L611" s="183"/>
      <c r="M611" s="183"/>
      <c r="N611" s="183"/>
    </row>
    <row r="612" spans="3:14">
      <c r="C612" s="183"/>
      <c r="D612" s="183"/>
      <c r="E612" s="183"/>
      <c r="F612" s="183"/>
      <c r="G612" s="183"/>
      <c r="H612" s="183"/>
      <c r="I612" s="183"/>
      <c r="J612" s="183"/>
      <c r="K612" s="183"/>
      <c r="L612" s="183"/>
      <c r="M612" s="183"/>
      <c r="N612" s="183"/>
    </row>
    <row r="613" spans="3:14">
      <c r="C613" s="183"/>
      <c r="D613" s="183"/>
      <c r="E613" s="183"/>
      <c r="F613" s="183"/>
      <c r="G613" s="183"/>
      <c r="H613" s="183"/>
      <c r="I613" s="183"/>
      <c r="J613" s="183"/>
      <c r="K613" s="183"/>
      <c r="L613" s="183"/>
      <c r="M613" s="183"/>
      <c r="N613" s="183"/>
    </row>
    <row r="614" spans="3:14">
      <c r="C614" s="183"/>
      <c r="D614" s="183"/>
      <c r="E614" s="183"/>
      <c r="F614" s="183"/>
      <c r="G614" s="183"/>
      <c r="H614" s="183"/>
      <c r="I614" s="183"/>
      <c r="J614" s="183"/>
      <c r="K614" s="183"/>
      <c r="L614" s="183"/>
      <c r="M614" s="183"/>
      <c r="N614" s="183"/>
    </row>
    <row r="615" spans="3:14">
      <c r="C615" s="183"/>
      <c r="D615" s="183"/>
      <c r="E615" s="183"/>
      <c r="F615" s="183"/>
      <c r="G615" s="183"/>
      <c r="H615" s="183"/>
      <c r="I615" s="183"/>
      <c r="J615" s="183"/>
      <c r="K615" s="183"/>
      <c r="L615" s="183"/>
      <c r="M615" s="183"/>
      <c r="N615" s="183"/>
    </row>
    <row r="616" spans="3:14">
      <c r="C616" s="183"/>
      <c r="D616" s="183"/>
      <c r="E616" s="183"/>
      <c r="F616" s="183"/>
      <c r="G616" s="183"/>
      <c r="H616" s="183"/>
      <c r="I616" s="183"/>
      <c r="J616" s="183"/>
      <c r="K616" s="183"/>
      <c r="L616" s="183"/>
      <c r="M616" s="183"/>
      <c r="N616" s="183"/>
    </row>
    <row r="617" spans="3:14">
      <c r="C617" s="183"/>
      <c r="D617" s="183"/>
      <c r="E617" s="183"/>
      <c r="F617" s="183"/>
      <c r="G617" s="183"/>
      <c r="H617" s="183"/>
      <c r="I617" s="183"/>
      <c r="J617" s="183"/>
      <c r="K617" s="183"/>
      <c r="L617" s="183"/>
      <c r="M617" s="183"/>
      <c r="N617" s="183"/>
    </row>
    <row r="618" spans="3:14">
      <c r="C618" s="183"/>
      <c r="D618" s="183"/>
      <c r="E618" s="183"/>
      <c r="F618" s="183"/>
      <c r="G618" s="183"/>
      <c r="H618" s="183"/>
      <c r="I618" s="183"/>
      <c r="J618" s="183"/>
      <c r="K618" s="183"/>
      <c r="L618" s="183"/>
      <c r="M618" s="183"/>
      <c r="N618" s="183"/>
    </row>
    <row r="619" spans="3:14">
      <c r="C619" s="183"/>
      <c r="D619" s="183"/>
      <c r="E619" s="183"/>
      <c r="F619" s="183"/>
      <c r="G619" s="183"/>
      <c r="H619" s="183"/>
      <c r="I619" s="183"/>
      <c r="J619" s="183"/>
      <c r="K619" s="183"/>
      <c r="L619" s="183"/>
      <c r="M619" s="183"/>
      <c r="N619" s="183"/>
    </row>
    <row r="620" spans="3:14">
      <c r="C620" s="183"/>
      <c r="D620" s="183"/>
      <c r="E620" s="183"/>
      <c r="F620" s="183"/>
      <c r="G620" s="183"/>
      <c r="H620" s="183"/>
      <c r="I620" s="183"/>
      <c r="J620" s="183"/>
      <c r="K620" s="183"/>
      <c r="L620" s="183"/>
      <c r="M620" s="183"/>
      <c r="N620" s="183"/>
    </row>
    <row r="621" spans="3:14">
      <c r="C621" s="183"/>
      <c r="D621" s="183"/>
      <c r="E621" s="183"/>
      <c r="F621" s="183"/>
      <c r="G621" s="183"/>
      <c r="H621" s="183"/>
      <c r="I621" s="183"/>
      <c r="J621" s="183"/>
      <c r="K621" s="183"/>
      <c r="L621" s="183"/>
      <c r="M621" s="183"/>
      <c r="N621" s="183"/>
    </row>
    <row r="622" spans="3:14">
      <c r="C622" s="183"/>
      <c r="D622" s="183"/>
      <c r="E622" s="183"/>
      <c r="F622" s="183"/>
      <c r="G622" s="183"/>
      <c r="H622" s="183"/>
      <c r="I622" s="183"/>
      <c r="J622" s="183"/>
      <c r="K622" s="183"/>
      <c r="L622" s="183"/>
      <c r="M622" s="183"/>
      <c r="N622" s="183"/>
    </row>
    <row r="623" spans="3:14">
      <c r="C623" s="183"/>
      <c r="D623" s="183"/>
      <c r="E623" s="183"/>
      <c r="F623" s="183"/>
      <c r="G623" s="183"/>
      <c r="H623" s="183"/>
      <c r="I623" s="183"/>
      <c r="J623" s="183"/>
      <c r="K623" s="183"/>
      <c r="L623" s="183"/>
      <c r="M623" s="183"/>
      <c r="N623" s="183"/>
    </row>
    <row r="624" spans="3:14">
      <c r="C624" s="183"/>
      <c r="D624" s="183"/>
      <c r="E624" s="183"/>
      <c r="F624" s="183"/>
      <c r="G624" s="183"/>
      <c r="H624" s="183"/>
      <c r="I624" s="183"/>
      <c r="J624" s="183"/>
      <c r="K624" s="183"/>
      <c r="L624" s="183"/>
      <c r="M624" s="183"/>
      <c r="N624" s="183"/>
    </row>
    <row r="625" spans="3:14">
      <c r="C625" s="183"/>
      <c r="D625" s="183"/>
      <c r="E625" s="183"/>
      <c r="F625" s="183"/>
      <c r="G625" s="183"/>
      <c r="H625" s="183"/>
      <c r="I625" s="183"/>
      <c r="J625" s="183"/>
      <c r="K625" s="183"/>
      <c r="L625" s="183"/>
      <c r="M625" s="183"/>
      <c r="N625" s="183"/>
    </row>
    <row r="626" spans="3:14">
      <c r="C626" s="183"/>
      <c r="D626" s="183"/>
      <c r="E626" s="183"/>
      <c r="F626" s="183"/>
      <c r="G626" s="183"/>
      <c r="H626" s="183"/>
      <c r="I626" s="183"/>
      <c r="J626" s="183"/>
      <c r="K626" s="183"/>
      <c r="L626" s="183"/>
      <c r="M626" s="183"/>
      <c r="N626" s="183"/>
    </row>
    <row r="627" spans="3:14">
      <c r="C627" s="183"/>
      <c r="D627" s="183"/>
      <c r="E627" s="183"/>
      <c r="F627" s="183"/>
      <c r="G627" s="183"/>
      <c r="H627" s="183"/>
      <c r="I627" s="183"/>
      <c r="J627" s="183"/>
      <c r="K627" s="183"/>
      <c r="L627" s="183"/>
      <c r="M627" s="183"/>
      <c r="N627" s="183"/>
    </row>
    <row r="628" spans="3:14">
      <c r="C628" s="183"/>
      <c r="D628" s="183"/>
      <c r="E628" s="183"/>
      <c r="F628" s="183"/>
      <c r="G628" s="183"/>
      <c r="H628" s="183"/>
      <c r="I628" s="183"/>
      <c r="J628" s="183"/>
      <c r="K628" s="183"/>
      <c r="L628" s="183"/>
      <c r="M628" s="183"/>
      <c r="N628" s="183"/>
    </row>
    <row r="629" spans="3:14">
      <c r="C629" s="183"/>
      <c r="D629" s="183"/>
      <c r="E629" s="183"/>
      <c r="F629" s="183"/>
      <c r="G629" s="183"/>
      <c r="H629" s="183"/>
      <c r="I629" s="183"/>
      <c r="J629" s="183"/>
      <c r="K629" s="183"/>
      <c r="L629" s="183"/>
      <c r="M629" s="183"/>
      <c r="N629" s="183"/>
    </row>
    <row r="630" spans="3:14">
      <c r="C630" s="183"/>
      <c r="D630" s="183"/>
      <c r="E630" s="183"/>
      <c r="F630" s="183"/>
      <c r="G630" s="183"/>
      <c r="H630" s="183"/>
      <c r="I630" s="183"/>
      <c r="J630" s="183"/>
      <c r="K630" s="183"/>
      <c r="L630" s="183"/>
      <c r="M630" s="183"/>
      <c r="N630" s="183"/>
    </row>
    <row r="631" spans="3:14">
      <c r="C631" s="183"/>
      <c r="D631" s="183"/>
      <c r="E631" s="183"/>
      <c r="F631" s="183"/>
      <c r="G631" s="183"/>
      <c r="H631" s="183"/>
      <c r="I631" s="183"/>
      <c r="J631" s="183"/>
      <c r="K631" s="183"/>
      <c r="L631" s="183"/>
      <c r="M631" s="183"/>
      <c r="N631" s="183"/>
    </row>
    <row r="632" spans="3:14">
      <c r="C632" s="183"/>
      <c r="D632" s="183"/>
      <c r="E632" s="183"/>
      <c r="F632" s="183"/>
      <c r="G632" s="183"/>
      <c r="H632" s="183"/>
      <c r="I632" s="183"/>
      <c r="J632" s="183"/>
      <c r="K632" s="183"/>
      <c r="L632" s="183"/>
      <c r="M632" s="183"/>
      <c r="N632" s="183"/>
    </row>
    <row r="633" spans="3:14">
      <c r="C633" s="183"/>
      <c r="D633" s="183"/>
      <c r="E633" s="183"/>
      <c r="F633" s="183"/>
      <c r="G633" s="183"/>
      <c r="H633" s="183"/>
      <c r="I633" s="183"/>
      <c r="J633" s="183"/>
      <c r="K633" s="183"/>
      <c r="L633" s="183"/>
      <c r="M633" s="183"/>
      <c r="N633" s="183"/>
    </row>
    <row r="634" spans="3:14">
      <c r="C634" s="183"/>
      <c r="D634" s="183"/>
      <c r="E634" s="183"/>
      <c r="F634" s="183"/>
      <c r="G634" s="183"/>
      <c r="H634" s="183"/>
      <c r="I634" s="183"/>
      <c r="J634" s="183"/>
      <c r="K634" s="183"/>
      <c r="L634" s="183"/>
      <c r="M634" s="183"/>
      <c r="N634" s="183"/>
    </row>
    <row r="635" spans="3:14">
      <c r="C635" s="183"/>
      <c r="D635" s="183"/>
      <c r="E635" s="183"/>
      <c r="F635" s="183"/>
      <c r="G635" s="183"/>
      <c r="H635" s="183"/>
      <c r="I635" s="183"/>
      <c r="J635" s="183"/>
      <c r="K635" s="183"/>
      <c r="L635" s="183"/>
      <c r="M635" s="183"/>
      <c r="N635" s="183"/>
    </row>
    <row r="636" spans="3:14">
      <c r="C636" s="183"/>
      <c r="D636" s="183"/>
      <c r="E636" s="183"/>
      <c r="F636" s="183"/>
      <c r="G636" s="183"/>
      <c r="H636" s="183"/>
      <c r="I636" s="183"/>
      <c r="J636" s="183"/>
      <c r="K636" s="183"/>
      <c r="L636" s="183"/>
      <c r="M636" s="183"/>
      <c r="N636" s="183"/>
    </row>
    <row r="637" spans="3:14">
      <c r="C637" s="183"/>
      <c r="D637" s="183"/>
      <c r="E637" s="183"/>
      <c r="F637" s="183"/>
      <c r="G637" s="183"/>
      <c r="H637" s="183"/>
      <c r="I637" s="183"/>
      <c r="J637" s="183"/>
      <c r="K637" s="183"/>
      <c r="L637" s="183"/>
      <c r="M637" s="183"/>
      <c r="N637" s="183"/>
    </row>
    <row r="638" spans="3:14">
      <c r="C638" s="183"/>
      <c r="D638" s="183"/>
      <c r="E638" s="183"/>
      <c r="F638" s="183"/>
      <c r="G638" s="183"/>
      <c r="H638" s="183"/>
      <c r="I638" s="183"/>
      <c r="J638" s="183"/>
      <c r="K638" s="183"/>
      <c r="L638" s="183"/>
      <c r="M638" s="183"/>
      <c r="N638" s="183"/>
    </row>
    <row r="639" spans="3:14">
      <c r="C639" s="183"/>
      <c r="D639" s="183"/>
      <c r="E639" s="183"/>
      <c r="F639" s="183"/>
      <c r="G639" s="183"/>
      <c r="H639" s="183"/>
      <c r="I639" s="183"/>
      <c r="J639" s="183"/>
      <c r="K639" s="183"/>
      <c r="L639" s="183"/>
      <c r="M639" s="183"/>
      <c r="N639" s="183"/>
    </row>
    <row r="640" spans="3:14">
      <c r="C640" s="183"/>
      <c r="D640" s="183"/>
      <c r="E640" s="183"/>
      <c r="F640" s="183"/>
      <c r="G640" s="183"/>
      <c r="H640" s="183"/>
      <c r="I640" s="183"/>
      <c r="J640" s="183"/>
      <c r="K640" s="183"/>
      <c r="L640" s="183"/>
      <c r="M640" s="183"/>
      <c r="N640" s="183"/>
    </row>
    <row r="641" spans="3:14">
      <c r="C641" s="183"/>
      <c r="D641" s="183"/>
      <c r="E641" s="183"/>
      <c r="F641" s="183"/>
      <c r="G641" s="183"/>
      <c r="H641" s="183"/>
      <c r="I641" s="183"/>
      <c r="J641" s="183"/>
      <c r="K641" s="183"/>
      <c r="L641" s="183"/>
      <c r="M641" s="183"/>
      <c r="N641" s="183"/>
    </row>
    <row r="642" spans="3:14">
      <c r="C642" s="183"/>
      <c r="D642" s="183"/>
      <c r="E642" s="183"/>
      <c r="F642" s="183"/>
      <c r="G642" s="183"/>
      <c r="H642" s="183"/>
      <c r="I642" s="183"/>
      <c r="J642" s="183"/>
      <c r="K642" s="183"/>
      <c r="L642" s="183"/>
      <c r="M642" s="183"/>
      <c r="N642" s="183"/>
    </row>
    <row r="643" spans="3:14">
      <c r="C643" s="183"/>
      <c r="D643" s="183"/>
      <c r="E643" s="183"/>
      <c r="F643" s="183"/>
      <c r="G643" s="183"/>
      <c r="H643" s="183"/>
      <c r="I643" s="183"/>
      <c r="J643" s="183"/>
      <c r="K643" s="183"/>
      <c r="L643" s="183"/>
      <c r="M643" s="183"/>
      <c r="N643" s="183"/>
    </row>
    <row r="644" spans="3:14">
      <c r="C644" s="183"/>
      <c r="D644" s="183"/>
      <c r="E644" s="183"/>
      <c r="F644" s="183"/>
      <c r="G644" s="183"/>
      <c r="H644" s="183"/>
      <c r="I644" s="183"/>
      <c r="J644" s="183"/>
      <c r="K644" s="183"/>
      <c r="L644" s="183"/>
      <c r="M644" s="183"/>
      <c r="N644" s="183"/>
    </row>
    <row r="645" spans="3:14">
      <c r="C645" s="183"/>
      <c r="D645" s="183"/>
      <c r="E645" s="183"/>
      <c r="F645" s="183"/>
      <c r="G645" s="183"/>
      <c r="H645" s="183"/>
      <c r="I645" s="183"/>
      <c r="J645" s="183"/>
      <c r="K645" s="183"/>
      <c r="L645" s="183"/>
      <c r="M645" s="183"/>
      <c r="N645" s="183"/>
    </row>
    <row r="646" spans="3:14">
      <c r="C646" s="183"/>
      <c r="D646" s="183"/>
      <c r="E646" s="183"/>
      <c r="F646" s="183"/>
      <c r="G646" s="183"/>
      <c r="H646" s="183"/>
      <c r="I646" s="183"/>
      <c r="J646" s="183"/>
      <c r="K646" s="183"/>
      <c r="L646" s="183"/>
      <c r="M646" s="183"/>
      <c r="N646" s="183"/>
    </row>
    <row r="647" spans="3:14">
      <c r="C647" s="183"/>
      <c r="D647" s="183"/>
      <c r="E647" s="183"/>
      <c r="F647" s="183"/>
      <c r="G647" s="183"/>
      <c r="H647" s="183"/>
      <c r="I647" s="183"/>
      <c r="J647" s="183"/>
      <c r="K647" s="183"/>
      <c r="L647" s="183"/>
      <c r="M647" s="183"/>
      <c r="N647" s="183"/>
    </row>
    <row r="648" spans="3:14">
      <c r="C648" s="183"/>
      <c r="D648" s="183"/>
      <c r="E648" s="183"/>
      <c r="F648" s="183"/>
      <c r="G648" s="183"/>
      <c r="H648" s="183"/>
      <c r="I648" s="183"/>
      <c r="J648" s="183"/>
      <c r="K648" s="183"/>
      <c r="L648" s="183"/>
      <c r="M648" s="183"/>
      <c r="N648" s="183"/>
    </row>
    <row r="649" spans="3:14">
      <c r="C649" s="183"/>
      <c r="D649" s="183"/>
      <c r="E649" s="183"/>
      <c r="F649" s="183"/>
      <c r="G649" s="183"/>
      <c r="H649" s="183"/>
      <c r="I649" s="183"/>
      <c r="J649" s="183"/>
      <c r="K649" s="183"/>
      <c r="L649" s="183"/>
      <c r="M649" s="183"/>
      <c r="N649" s="183"/>
    </row>
    <row r="650" spans="3:14">
      <c r="C650" s="183"/>
      <c r="D650" s="183"/>
      <c r="E650" s="183"/>
      <c r="F650" s="183"/>
      <c r="G650" s="183"/>
      <c r="H650" s="183"/>
      <c r="I650" s="183"/>
      <c r="J650" s="183"/>
      <c r="K650" s="183"/>
      <c r="L650" s="183"/>
      <c r="M650" s="183"/>
      <c r="N650" s="183"/>
    </row>
    <row r="651" spans="3:14">
      <c r="C651" s="183"/>
      <c r="D651" s="183"/>
      <c r="E651" s="183"/>
      <c r="F651" s="183"/>
      <c r="G651" s="183"/>
      <c r="H651" s="183"/>
      <c r="I651" s="183"/>
      <c r="J651" s="183"/>
      <c r="K651" s="183"/>
      <c r="L651" s="183"/>
      <c r="M651" s="183"/>
      <c r="N651" s="183"/>
    </row>
    <row r="652" spans="3:14">
      <c r="C652" s="183"/>
      <c r="D652" s="183"/>
      <c r="E652" s="183"/>
      <c r="F652" s="183"/>
      <c r="G652" s="183"/>
      <c r="H652" s="183"/>
      <c r="I652" s="183"/>
      <c r="J652" s="183"/>
      <c r="K652" s="183"/>
      <c r="L652" s="183"/>
      <c r="M652" s="183"/>
      <c r="N652" s="183"/>
    </row>
    <row r="653" spans="3:14">
      <c r="C653" s="183"/>
      <c r="D653" s="183"/>
      <c r="E653" s="183"/>
      <c r="F653" s="183"/>
      <c r="G653" s="183"/>
      <c r="H653" s="183"/>
      <c r="I653" s="183"/>
      <c r="J653" s="183"/>
      <c r="K653" s="183"/>
      <c r="L653" s="183"/>
      <c r="M653" s="183"/>
      <c r="N653" s="183"/>
    </row>
    <row r="654" spans="3:14">
      <c r="C654" s="183"/>
      <c r="D654" s="183"/>
      <c r="E654" s="183"/>
      <c r="F654" s="183"/>
      <c r="G654" s="183"/>
      <c r="H654" s="183"/>
      <c r="I654" s="183"/>
      <c r="J654" s="183"/>
      <c r="K654" s="183"/>
      <c r="L654" s="183"/>
      <c r="M654" s="183"/>
      <c r="N654" s="183"/>
    </row>
    <row r="655" spans="3:14">
      <c r="C655" s="183"/>
      <c r="D655" s="183"/>
      <c r="E655" s="183"/>
      <c r="F655" s="183"/>
      <c r="G655" s="183"/>
      <c r="H655" s="183"/>
      <c r="I655" s="183"/>
      <c r="J655" s="183"/>
      <c r="K655" s="183"/>
      <c r="L655" s="183"/>
      <c r="M655" s="183"/>
      <c r="N655" s="183"/>
    </row>
    <row r="656" spans="3:14">
      <c r="C656" s="183"/>
      <c r="D656" s="183"/>
      <c r="E656" s="183"/>
      <c r="F656" s="183"/>
      <c r="G656" s="183"/>
      <c r="H656" s="183"/>
      <c r="I656" s="183"/>
      <c r="J656" s="183"/>
      <c r="K656" s="183"/>
      <c r="L656" s="183"/>
      <c r="M656" s="183"/>
      <c r="N656" s="183"/>
    </row>
    <row r="657" spans="3:14">
      <c r="C657" s="183"/>
      <c r="D657" s="183"/>
      <c r="E657" s="183"/>
      <c r="F657" s="183"/>
      <c r="G657" s="183"/>
      <c r="H657" s="183"/>
      <c r="I657" s="183"/>
      <c r="J657" s="183"/>
      <c r="K657" s="183"/>
      <c r="L657" s="183"/>
      <c r="M657" s="183"/>
      <c r="N657" s="183"/>
    </row>
    <row r="658" spans="3:14">
      <c r="C658" s="183"/>
      <c r="D658" s="183"/>
      <c r="E658" s="183"/>
      <c r="F658" s="183"/>
      <c r="G658" s="183"/>
      <c r="H658" s="183"/>
      <c r="I658" s="183"/>
      <c r="J658" s="183"/>
      <c r="K658" s="183"/>
      <c r="L658" s="183"/>
      <c r="M658" s="183"/>
      <c r="N658" s="183"/>
    </row>
    <row r="659" spans="3:14">
      <c r="C659" s="183"/>
      <c r="D659" s="183"/>
      <c r="E659" s="183"/>
      <c r="F659" s="183"/>
      <c r="G659" s="183"/>
      <c r="H659" s="183"/>
      <c r="I659" s="183"/>
      <c r="J659" s="183"/>
      <c r="K659" s="183"/>
      <c r="L659" s="183"/>
      <c r="M659" s="183"/>
      <c r="N659" s="183"/>
    </row>
    <row r="660" spans="3:14">
      <c r="C660" s="183"/>
      <c r="D660" s="183"/>
      <c r="E660" s="183"/>
      <c r="F660" s="183"/>
      <c r="G660" s="183"/>
      <c r="H660" s="183"/>
      <c r="I660" s="183"/>
      <c r="J660" s="183"/>
      <c r="K660" s="183"/>
      <c r="L660" s="183"/>
      <c r="M660" s="183"/>
      <c r="N660" s="183"/>
    </row>
    <row r="661" spans="3:14">
      <c r="C661" s="183"/>
      <c r="D661" s="183"/>
      <c r="E661" s="183"/>
      <c r="F661" s="183"/>
      <c r="G661" s="183"/>
      <c r="H661" s="183"/>
      <c r="I661" s="183"/>
      <c r="J661" s="183"/>
      <c r="K661" s="183"/>
      <c r="L661" s="183"/>
      <c r="M661" s="183"/>
      <c r="N661" s="183"/>
    </row>
    <row r="662" spans="3:14">
      <c r="C662" s="183"/>
      <c r="D662" s="183"/>
      <c r="E662" s="183"/>
      <c r="F662" s="183"/>
      <c r="G662" s="183"/>
      <c r="H662" s="183"/>
      <c r="I662" s="183"/>
      <c r="J662" s="183"/>
      <c r="K662" s="183"/>
      <c r="L662" s="183"/>
      <c r="M662" s="183"/>
      <c r="N662" s="183"/>
    </row>
    <row r="663" spans="3:14">
      <c r="C663" s="183"/>
      <c r="D663" s="183"/>
      <c r="E663" s="183"/>
      <c r="F663" s="183"/>
      <c r="G663" s="183"/>
      <c r="H663" s="183"/>
      <c r="I663" s="183"/>
      <c r="J663" s="183"/>
      <c r="K663" s="183"/>
      <c r="L663" s="183"/>
      <c r="M663" s="183"/>
      <c r="N663" s="183"/>
    </row>
    <row r="664" spans="3:14">
      <c r="C664" s="183"/>
      <c r="D664" s="183"/>
      <c r="E664" s="183"/>
      <c r="F664" s="183"/>
      <c r="G664" s="183"/>
      <c r="H664" s="183"/>
      <c r="I664" s="183"/>
      <c r="J664" s="183"/>
      <c r="K664" s="183"/>
      <c r="L664" s="183"/>
      <c r="M664" s="183"/>
      <c r="N664" s="183"/>
    </row>
    <row r="665" spans="3:14">
      <c r="C665" s="183"/>
      <c r="D665" s="183"/>
      <c r="E665" s="183"/>
      <c r="F665" s="183"/>
      <c r="G665" s="183"/>
      <c r="H665" s="183"/>
      <c r="I665" s="183"/>
      <c r="J665" s="183"/>
      <c r="K665" s="183"/>
      <c r="L665" s="183"/>
      <c r="M665" s="183"/>
      <c r="N665" s="183"/>
    </row>
    <row r="666" spans="3:14">
      <c r="C666" s="183"/>
      <c r="D666" s="183"/>
      <c r="E666" s="183"/>
      <c r="F666" s="183"/>
      <c r="G666" s="183"/>
      <c r="H666" s="183"/>
      <c r="I666" s="183"/>
      <c r="J666" s="183"/>
      <c r="K666" s="183"/>
      <c r="L666" s="183"/>
      <c r="M666" s="183"/>
      <c r="N666" s="183"/>
    </row>
    <row r="667" spans="3:14">
      <c r="C667" s="183"/>
      <c r="D667" s="183"/>
      <c r="E667" s="183"/>
      <c r="F667" s="183"/>
      <c r="G667" s="183"/>
      <c r="H667" s="183"/>
      <c r="I667" s="183"/>
      <c r="J667" s="183"/>
      <c r="K667" s="183"/>
      <c r="L667" s="183"/>
      <c r="M667" s="183"/>
      <c r="N667" s="183"/>
    </row>
    <row r="668" spans="3:14">
      <c r="C668" s="183"/>
      <c r="D668" s="183"/>
      <c r="E668" s="183"/>
      <c r="F668" s="183"/>
      <c r="G668" s="183"/>
      <c r="H668" s="183"/>
      <c r="I668" s="183"/>
      <c r="J668" s="183"/>
      <c r="K668" s="183"/>
      <c r="L668" s="183"/>
      <c r="M668" s="183"/>
      <c r="N668" s="183"/>
    </row>
    <row r="669" spans="3:14">
      <c r="C669" s="183"/>
      <c r="D669" s="183"/>
      <c r="E669" s="183"/>
      <c r="F669" s="183"/>
      <c r="G669" s="183"/>
      <c r="H669" s="183"/>
      <c r="I669" s="183"/>
      <c r="J669" s="183"/>
      <c r="K669" s="183"/>
      <c r="L669" s="183"/>
      <c r="M669" s="183"/>
      <c r="N669" s="183"/>
    </row>
    <row r="670" spans="3:14">
      <c r="C670" s="183"/>
      <c r="D670" s="183"/>
      <c r="E670" s="183"/>
      <c r="F670" s="183"/>
      <c r="G670" s="183"/>
      <c r="H670" s="183"/>
      <c r="I670" s="183"/>
      <c r="J670" s="183"/>
      <c r="K670" s="183"/>
      <c r="L670" s="183"/>
      <c r="M670" s="183"/>
      <c r="N670" s="183"/>
    </row>
    <row r="671" spans="3:14">
      <c r="C671" s="183"/>
      <c r="D671" s="183"/>
      <c r="E671" s="183"/>
      <c r="F671" s="183"/>
      <c r="G671" s="183"/>
      <c r="H671" s="183"/>
      <c r="I671" s="183"/>
      <c r="J671" s="183"/>
      <c r="K671" s="183"/>
      <c r="L671" s="183"/>
      <c r="M671" s="183"/>
      <c r="N671" s="183"/>
    </row>
    <row r="672" spans="3:14">
      <c r="C672" s="183"/>
      <c r="D672" s="183"/>
      <c r="E672" s="183"/>
      <c r="F672" s="183"/>
      <c r="G672" s="183"/>
      <c r="H672" s="183"/>
      <c r="I672" s="183"/>
      <c r="J672" s="183"/>
      <c r="K672" s="183"/>
      <c r="L672" s="183"/>
      <c r="M672" s="183"/>
      <c r="N672" s="183"/>
    </row>
    <row r="673" spans="3:14">
      <c r="C673" s="183"/>
      <c r="D673" s="183"/>
      <c r="E673" s="183"/>
      <c r="F673" s="183"/>
      <c r="G673" s="183"/>
      <c r="H673" s="183"/>
      <c r="I673" s="183"/>
      <c r="J673" s="183"/>
      <c r="K673" s="183"/>
      <c r="L673" s="183"/>
      <c r="M673" s="183"/>
      <c r="N673" s="183"/>
    </row>
    <row r="674" spans="3:14">
      <c r="C674" s="183"/>
      <c r="D674" s="183"/>
      <c r="E674" s="183"/>
      <c r="F674" s="183"/>
      <c r="G674" s="183"/>
      <c r="H674" s="183"/>
      <c r="I674" s="183"/>
      <c r="J674" s="183"/>
      <c r="K674" s="183"/>
      <c r="L674" s="183"/>
      <c r="M674" s="183"/>
      <c r="N674" s="183"/>
    </row>
    <row r="675" spans="3:14">
      <c r="C675" s="183"/>
      <c r="D675" s="183"/>
      <c r="E675" s="183"/>
      <c r="F675" s="183"/>
      <c r="G675" s="183"/>
      <c r="H675" s="183"/>
      <c r="I675" s="183"/>
      <c r="J675" s="183"/>
      <c r="K675" s="183"/>
      <c r="L675" s="183"/>
      <c r="M675" s="183"/>
      <c r="N675" s="183"/>
    </row>
    <row r="676" spans="3:14">
      <c r="C676" s="183"/>
      <c r="D676" s="183"/>
      <c r="E676" s="183"/>
      <c r="F676" s="183"/>
      <c r="G676" s="183"/>
      <c r="H676" s="183"/>
      <c r="I676" s="183"/>
      <c r="J676" s="183"/>
      <c r="K676" s="183"/>
      <c r="L676" s="183"/>
      <c r="M676" s="183"/>
      <c r="N676" s="183"/>
    </row>
    <row r="677" spans="3:14">
      <c r="C677" s="183"/>
      <c r="D677" s="183"/>
      <c r="E677" s="183"/>
      <c r="F677" s="183"/>
      <c r="G677" s="183"/>
      <c r="H677" s="183"/>
      <c r="I677" s="183"/>
      <c r="J677" s="183"/>
      <c r="K677" s="183"/>
      <c r="L677" s="183"/>
      <c r="M677" s="183"/>
      <c r="N677" s="183"/>
    </row>
    <row r="678" spans="3:14">
      <c r="C678" s="183"/>
      <c r="D678" s="183"/>
      <c r="E678" s="183"/>
      <c r="F678" s="183"/>
      <c r="G678" s="183"/>
      <c r="H678" s="183"/>
      <c r="I678" s="183"/>
      <c r="J678" s="183"/>
      <c r="K678" s="183"/>
      <c r="L678" s="183"/>
      <c r="M678" s="183"/>
      <c r="N678" s="183"/>
    </row>
    <row r="679" spans="3:14">
      <c r="C679" s="183"/>
      <c r="D679" s="183"/>
      <c r="E679" s="183"/>
      <c r="F679" s="183"/>
      <c r="G679" s="183"/>
      <c r="H679" s="183"/>
      <c r="I679" s="183"/>
      <c r="J679" s="183"/>
      <c r="K679" s="183"/>
      <c r="L679" s="183"/>
      <c r="M679" s="183"/>
      <c r="N679" s="183"/>
    </row>
    <row r="680" spans="3:14">
      <c r="C680" s="183"/>
      <c r="D680" s="183"/>
      <c r="E680" s="183"/>
      <c r="F680" s="183"/>
      <c r="G680" s="183"/>
      <c r="H680" s="183"/>
      <c r="I680" s="183"/>
      <c r="J680" s="183"/>
      <c r="K680" s="183"/>
      <c r="L680" s="183"/>
      <c r="M680" s="183"/>
      <c r="N680" s="183"/>
    </row>
    <row r="681" spans="3:14">
      <c r="C681" s="183"/>
      <c r="D681" s="183"/>
      <c r="E681" s="183"/>
      <c r="F681" s="183"/>
      <c r="G681" s="183"/>
      <c r="H681" s="183"/>
      <c r="I681" s="183"/>
      <c r="J681" s="183"/>
      <c r="K681" s="183"/>
      <c r="L681" s="183"/>
      <c r="M681" s="183"/>
      <c r="N681" s="183"/>
    </row>
    <row r="682" spans="3:14">
      <c r="C682" s="183"/>
      <c r="D682" s="183"/>
      <c r="E682" s="183"/>
      <c r="F682" s="183"/>
      <c r="G682" s="183"/>
      <c r="H682" s="183"/>
      <c r="I682" s="183"/>
      <c r="J682" s="183"/>
      <c r="K682" s="183"/>
      <c r="L682" s="183"/>
      <c r="M682" s="183"/>
      <c r="N682" s="183"/>
    </row>
    <row r="683" spans="3:14">
      <c r="C683" s="183"/>
      <c r="D683" s="183"/>
      <c r="E683" s="183"/>
      <c r="F683" s="183"/>
      <c r="G683" s="183"/>
      <c r="H683" s="183"/>
      <c r="I683" s="183"/>
      <c r="J683" s="183"/>
      <c r="K683" s="183"/>
      <c r="L683" s="183"/>
      <c r="M683" s="183"/>
      <c r="N683" s="183"/>
    </row>
    <row r="684" spans="3:14">
      <c r="C684" s="183"/>
      <c r="D684" s="183"/>
      <c r="E684" s="183"/>
      <c r="F684" s="183"/>
      <c r="G684" s="183"/>
      <c r="H684" s="183"/>
      <c r="I684" s="183"/>
      <c r="J684" s="183"/>
      <c r="K684" s="183"/>
      <c r="L684" s="183"/>
      <c r="M684" s="183"/>
      <c r="N684" s="183"/>
    </row>
    <row r="685" spans="3:14">
      <c r="C685" s="183"/>
      <c r="D685" s="183"/>
      <c r="E685" s="183"/>
      <c r="F685" s="183"/>
      <c r="G685" s="183"/>
      <c r="H685" s="183"/>
      <c r="I685" s="183"/>
      <c r="J685" s="183"/>
      <c r="K685" s="183"/>
      <c r="L685" s="183"/>
      <c r="M685" s="183"/>
      <c r="N685" s="183"/>
    </row>
    <row r="686" spans="3:14">
      <c r="C686" s="183"/>
      <c r="D686" s="183"/>
      <c r="E686" s="183"/>
      <c r="F686" s="183"/>
      <c r="G686" s="183"/>
      <c r="H686" s="183"/>
      <c r="I686" s="183"/>
      <c r="J686" s="183"/>
      <c r="K686" s="183"/>
      <c r="L686" s="183"/>
      <c r="M686" s="183"/>
      <c r="N686" s="183"/>
    </row>
    <row r="687" spans="3:14">
      <c r="C687" s="183"/>
      <c r="D687" s="183"/>
      <c r="E687" s="183"/>
      <c r="F687" s="183"/>
      <c r="G687" s="183"/>
      <c r="H687" s="183"/>
      <c r="I687" s="183"/>
      <c r="J687" s="183"/>
      <c r="K687" s="183"/>
      <c r="L687" s="183"/>
      <c r="M687" s="183"/>
      <c r="N687" s="183"/>
    </row>
    <row r="688" spans="3:14">
      <c r="C688" s="183"/>
      <c r="D688" s="183"/>
      <c r="E688" s="183"/>
      <c r="F688" s="183"/>
      <c r="G688" s="183"/>
      <c r="H688" s="183"/>
      <c r="I688" s="183"/>
      <c r="J688" s="183"/>
      <c r="K688" s="183"/>
      <c r="L688" s="183"/>
      <c r="M688" s="183"/>
      <c r="N688" s="183"/>
    </row>
    <row r="689" spans="3:14">
      <c r="C689" s="183"/>
      <c r="D689" s="183"/>
      <c r="E689" s="183"/>
      <c r="F689" s="183"/>
      <c r="G689" s="183"/>
      <c r="H689" s="183"/>
      <c r="I689" s="183"/>
      <c r="J689" s="183"/>
      <c r="K689" s="183"/>
      <c r="L689" s="183"/>
      <c r="M689" s="183"/>
      <c r="N689" s="183"/>
    </row>
    <row r="690" spans="3:14">
      <c r="C690" s="183"/>
      <c r="D690" s="183"/>
      <c r="E690" s="183"/>
      <c r="F690" s="183"/>
      <c r="G690" s="183"/>
      <c r="H690" s="183"/>
      <c r="I690" s="183"/>
      <c r="J690" s="183"/>
      <c r="K690" s="183"/>
      <c r="L690" s="183"/>
      <c r="M690" s="183"/>
      <c r="N690" s="183"/>
    </row>
    <row r="691" spans="3:14">
      <c r="C691" s="183"/>
      <c r="D691" s="183"/>
      <c r="E691" s="183"/>
      <c r="F691" s="183"/>
      <c r="G691" s="183"/>
      <c r="H691" s="183"/>
      <c r="I691" s="183"/>
      <c r="J691" s="183"/>
      <c r="K691" s="183"/>
      <c r="L691" s="183"/>
      <c r="M691" s="183"/>
      <c r="N691" s="183"/>
    </row>
    <row r="692" spans="3:14">
      <c r="C692" s="183"/>
      <c r="D692" s="183"/>
      <c r="E692" s="183"/>
      <c r="F692" s="183"/>
      <c r="G692" s="183"/>
      <c r="H692" s="183"/>
      <c r="I692" s="183"/>
      <c r="J692" s="183"/>
      <c r="K692" s="183"/>
      <c r="L692" s="183"/>
      <c r="M692" s="183"/>
      <c r="N692" s="183"/>
    </row>
    <row r="693" spans="3:14">
      <c r="C693" s="183"/>
      <c r="D693" s="183"/>
      <c r="E693" s="183"/>
      <c r="F693" s="183"/>
      <c r="G693" s="183"/>
      <c r="H693" s="183"/>
      <c r="I693" s="183"/>
      <c r="J693" s="183"/>
      <c r="K693" s="183"/>
      <c r="L693" s="183"/>
      <c r="M693" s="183"/>
      <c r="N693" s="183"/>
    </row>
    <row r="694" spans="3:14">
      <c r="C694" s="183"/>
      <c r="D694" s="183"/>
      <c r="E694" s="183"/>
      <c r="F694" s="183"/>
      <c r="G694" s="183"/>
      <c r="H694" s="183"/>
      <c r="I694" s="183"/>
      <c r="J694" s="183"/>
      <c r="K694" s="183"/>
      <c r="L694" s="183"/>
      <c r="M694" s="183"/>
      <c r="N694" s="183"/>
    </row>
    <row r="695" spans="3:14">
      <c r="C695" s="183"/>
      <c r="D695" s="183"/>
      <c r="E695" s="183"/>
      <c r="F695" s="183"/>
      <c r="G695" s="183"/>
      <c r="H695" s="183"/>
      <c r="I695" s="183"/>
      <c r="J695" s="183"/>
      <c r="K695" s="183"/>
      <c r="L695" s="183"/>
      <c r="M695" s="183"/>
      <c r="N695" s="183"/>
    </row>
    <row r="696" spans="3:14">
      <c r="C696" s="183"/>
      <c r="D696" s="183"/>
      <c r="E696" s="183"/>
      <c r="F696" s="183"/>
      <c r="G696" s="183"/>
      <c r="H696" s="183"/>
      <c r="I696" s="183"/>
      <c r="J696" s="183"/>
      <c r="K696" s="183"/>
      <c r="L696" s="183"/>
      <c r="M696" s="183"/>
      <c r="N696" s="183"/>
    </row>
    <row r="697" spans="3:14">
      <c r="C697" s="183"/>
      <c r="D697" s="183"/>
      <c r="E697" s="183"/>
      <c r="F697" s="183"/>
      <c r="G697" s="183"/>
      <c r="H697" s="183"/>
      <c r="I697" s="183"/>
      <c r="J697" s="183"/>
      <c r="K697" s="183"/>
      <c r="L697" s="183"/>
      <c r="M697" s="183"/>
      <c r="N697" s="183"/>
    </row>
    <row r="698" spans="3:14">
      <c r="C698" s="183"/>
      <c r="D698" s="183"/>
      <c r="E698" s="183"/>
      <c r="F698" s="183"/>
      <c r="G698" s="183"/>
      <c r="H698" s="183"/>
      <c r="I698" s="183"/>
      <c r="J698" s="183"/>
      <c r="K698" s="183"/>
      <c r="L698" s="183"/>
      <c r="M698" s="183"/>
      <c r="N698" s="183"/>
    </row>
    <row r="699" spans="3:14">
      <c r="C699" s="183"/>
      <c r="D699" s="183"/>
      <c r="E699" s="183"/>
      <c r="F699" s="183"/>
      <c r="G699" s="183"/>
      <c r="H699" s="183"/>
      <c r="I699" s="183"/>
      <c r="J699" s="183"/>
      <c r="K699" s="183"/>
      <c r="L699" s="183"/>
      <c r="M699" s="183"/>
      <c r="N699" s="183"/>
    </row>
    <row r="700" spans="3:14">
      <c r="C700" s="183"/>
      <c r="D700" s="183"/>
      <c r="E700" s="183"/>
      <c r="F700" s="183"/>
      <c r="G700" s="183"/>
      <c r="H700" s="183"/>
      <c r="I700" s="183"/>
      <c r="J700" s="183"/>
      <c r="K700" s="183"/>
      <c r="L700" s="183"/>
      <c r="M700" s="183"/>
      <c r="N700" s="183"/>
    </row>
    <row r="701" spans="3:14">
      <c r="C701" s="183"/>
      <c r="D701" s="183"/>
      <c r="E701" s="183"/>
      <c r="F701" s="183"/>
      <c r="G701" s="183"/>
      <c r="H701" s="183"/>
      <c r="I701" s="183"/>
      <c r="J701" s="183"/>
      <c r="K701" s="183"/>
      <c r="L701" s="183"/>
      <c r="M701" s="183"/>
      <c r="N701" s="183"/>
    </row>
    <row r="702" spans="3:14">
      <c r="C702" s="183"/>
      <c r="D702" s="183"/>
      <c r="E702" s="183"/>
      <c r="F702" s="183"/>
      <c r="G702" s="183"/>
      <c r="H702" s="183"/>
      <c r="I702" s="183"/>
      <c r="J702" s="183"/>
      <c r="K702" s="183"/>
      <c r="L702" s="183"/>
      <c r="M702" s="183"/>
      <c r="N702" s="183"/>
    </row>
    <row r="703" spans="3:14">
      <c r="C703" s="183"/>
      <c r="D703" s="183"/>
      <c r="E703" s="183"/>
      <c r="F703" s="183"/>
      <c r="G703" s="183"/>
      <c r="H703" s="183"/>
      <c r="I703" s="183"/>
      <c r="J703" s="183"/>
      <c r="K703" s="183"/>
      <c r="L703" s="183"/>
      <c r="M703" s="183"/>
      <c r="N703" s="183"/>
    </row>
    <row r="704" spans="3:14">
      <c r="C704" s="183"/>
      <c r="D704" s="183"/>
      <c r="E704" s="183"/>
      <c r="F704" s="183"/>
      <c r="G704" s="183"/>
      <c r="H704" s="183"/>
      <c r="I704" s="183"/>
      <c r="J704" s="183"/>
      <c r="K704" s="183"/>
      <c r="L704" s="183"/>
      <c r="M704" s="183"/>
      <c r="N704" s="183"/>
    </row>
    <row r="705" spans="3:14">
      <c r="C705" s="183"/>
      <c r="D705" s="183"/>
      <c r="E705" s="183"/>
      <c r="F705" s="183"/>
      <c r="G705" s="183"/>
      <c r="H705" s="183"/>
      <c r="I705" s="183"/>
      <c r="J705" s="183"/>
      <c r="K705" s="183"/>
      <c r="L705" s="183"/>
      <c r="M705" s="183"/>
      <c r="N705" s="183"/>
    </row>
    <row r="706" spans="3:14">
      <c r="C706" s="183"/>
      <c r="D706" s="183"/>
      <c r="E706" s="183"/>
      <c r="F706" s="183"/>
      <c r="G706" s="183"/>
      <c r="H706" s="183"/>
      <c r="I706" s="183"/>
      <c r="J706" s="183"/>
      <c r="K706" s="183"/>
      <c r="L706" s="183"/>
      <c r="M706" s="183"/>
      <c r="N706" s="183"/>
    </row>
    <row r="707" spans="3:14">
      <c r="C707" s="183"/>
      <c r="D707" s="183"/>
      <c r="E707" s="183"/>
      <c r="F707" s="183"/>
      <c r="G707" s="183"/>
      <c r="H707" s="183"/>
      <c r="I707" s="183"/>
      <c r="J707" s="183"/>
      <c r="K707" s="183"/>
      <c r="L707" s="183"/>
      <c r="M707" s="183"/>
      <c r="N707" s="183"/>
    </row>
    <row r="708" spans="3:14">
      <c r="C708" s="183"/>
      <c r="D708" s="183"/>
      <c r="E708" s="183"/>
      <c r="F708" s="183"/>
      <c r="G708" s="183"/>
      <c r="H708" s="183"/>
      <c r="I708" s="183"/>
      <c r="J708" s="183"/>
      <c r="K708" s="183"/>
      <c r="L708" s="183"/>
      <c r="M708" s="183"/>
      <c r="N708" s="183"/>
    </row>
    <row r="709" spans="3:14">
      <c r="C709" s="183"/>
      <c r="D709" s="183"/>
      <c r="E709" s="183"/>
      <c r="F709" s="183"/>
      <c r="G709" s="183"/>
      <c r="H709" s="183"/>
      <c r="I709" s="183"/>
      <c r="J709" s="183"/>
      <c r="K709" s="183"/>
      <c r="L709" s="183"/>
      <c r="M709" s="183"/>
      <c r="N709" s="183"/>
    </row>
    <row r="710" spans="3:14">
      <c r="C710" s="183"/>
      <c r="D710" s="183"/>
      <c r="E710" s="183"/>
      <c r="F710" s="183"/>
      <c r="G710" s="183"/>
      <c r="H710" s="183"/>
      <c r="I710" s="183"/>
      <c r="J710" s="183"/>
      <c r="K710" s="183"/>
      <c r="L710" s="183"/>
      <c r="M710" s="183"/>
      <c r="N710" s="183"/>
    </row>
    <row r="711" spans="3:14">
      <c r="C711" s="183"/>
      <c r="D711" s="183"/>
      <c r="E711" s="183"/>
      <c r="F711" s="183"/>
      <c r="G711" s="183"/>
      <c r="H711" s="183"/>
      <c r="I711" s="183"/>
      <c r="J711" s="183"/>
      <c r="K711" s="183"/>
      <c r="L711" s="183"/>
      <c r="M711" s="183"/>
      <c r="N711" s="183"/>
    </row>
    <row r="712" spans="3:14">
      <c r="C712" s="183"/>
      <c r="D712" s="183"/>
      <c r="E712" s="183"/>
      <c r="F712" s="183"/>
      <c r="G712" s="183"/>
      <c r="H712" s="183"/>
      <c r="I712" s="183"/>
      <c r="J712" s="183"/>
      <c r="K712" s="183"/>
      <c r="L712" s="183"/>
      <c r="M712" s="183"/>
      <c r="N712" s="183"/>
    </row>
    <row r="713" spans="3:14">
      <c r="C713" s="183"/>
      <c r="D713" s="183"/>
      <c r="E713" s="183"/>
      <c r="F713" s="183"/>
      <c r="G713" s="183"/>
      <c r="H713" s="183"/>
      <c r="I713" s="183"/>
      <c r="J713" s="183"/>
      <c r="K713" s="183"/>
      <c r="L713" s="183"/>
      <c r="M713" s="183"/>
      <c r="N713" s="183"/>
    </row>
    <row r="714" spans="3:14">
      <c r="C714" s="183"/>
      <c r="D714" s="183"/>
      <c r="E714" s="183"/>
      <c r="F714" s="183"/>
      <c r="G714" s="183"/>
      <c r="H714" s="183"/>
      <c r="I714" s="183"/>
      <c r="J714" s="183"/>
      <c r="K714" s="183"/>
      <c r="L714" s="183"/>
      <c r="M714" s="183"/>
      <c r="N714" s="183"/>
    </row>
    <row r="715" spans="3:14">
      <c r="C715" s="183"/>
      <c r="D715" s="183"/>
      <c r="E715" s="183"/>
      <c r="F715" s="183"/>
      <c r="G715" s="183"/>
      <c r="H715" s="183"/>
      <c r="I715" s="183"/>
      <c r="J715" s="183"/>
      <c r="K715" s="183"/>
      <c r="L715" s="183"/>
      <c r="M715" s="183"/>
      <c r="N715" s="183"/>
    </row>
    <row r="716" spans="3:14">
      <c r="C716" s="183"/>
      <c r="D716" s="183"/>
      <c r="E716" s="183"/>
      <c r="F716" s="183"/>
      <c r="G716" s="183"/>
      <c r="H716" s="183"/>
      <c r="I716" s="183"/>
      <c r="J716" s="183"/>
      <c r="K716" s="183"/>
      <c r="L716" s="183"/>
      <c r="M716" s="183"/>
      <c r="N716" s="183"/>
    </row>
    <row r="717" spans="3:14">
      <c r="C717" s="183"/>
      <c r="D717" s="183"/>
      <c r="E717" s="183"/>
      <c r="F717" s="183"/>
      <c r="G717" s="183"/>
      <c r="H717" s="183"/>
      <c r="I717" s="183"/>
      <c r="J717" s="183"/>
      <c r="K717" s="183"/>
      <c r="L717" s="183"/>
      <c r="M717" s="183"/>
      <c r="N717" s="183"/>
    </row>
    <row r="718" spans="3:14">
      <c r="C718" s="183"/>
      <c r="D718" s="183"/>
      <c r="E718" s="183"/>
      <c r="F718" s="183"/>
      <c r="G718" s="183"/>
      <c r="H718" s="183"/>
      <c r="I718" s="183"/>
      <c r="J718" s="183"/>
      <c r="K718" s="183"/>
      <c r="L718" s="183"/>
      <c r="M718" s="183"/>
      <c r="N718" s="183"/>
    </row>
    <row r="719" spans="3:14">
      <c r="C719" s="183"/>
      <c r="D719" s="183"/>
      <c r="E719" s="183"/>
      <c r="F719" s="183"/>
      <c r="G719" s="183"/>
      <c r="H719" s="183"/>
      <c r="I719" s="183"/>
      <c r="J719" s="183"/>
      <c r="K719" s="183"/>
      <c r="L719" s="183"/>
      <c r="M719" s="183"/>
      <c r="N719" s="183"/>
    </row>
    <row r="720" spans="3:14">
      <c r="C720" s="183"/>
      <c r="D720" s="183"/>
      <c r="E720" s="183"/>
      <c r="F720" s="183"/>
      <c r="G720" s="183"/>
      <c r="H720" s="183"/>
      <c r="I720" s="183"/>
      <c r="J720" s="183"/>
      <c r="K720" s="183"/>
      <c r="L720" s="183"/>
      <c r="M720" s="183"/>
      <c r="N720" s="183"/>
    </row>
    <row r="721" spans="3:14">
      <c r="C721" s="183"/>
      <c r="D721" s="183"/>
      <c r="E721" s="183"/>
      <c r="F721" s="183"/>
      <c r="G721" s="183"/>
      <c r="H721" s="183"/>
      <c r="I721" s="183"/>
      <c r="J721" s="183"/>
      <c r="K721" s="183"/>
      <c r="L721" s="183"/>
      <c r="M721" s="183"/>
      <c r="N721" s="183"/>
    </row>
    <row r="722" spans="3:14">
      <c r="C722" s="183"/>
      <c r="D722" s="183"/>
      <c r="E722" s="183"/>
      <c r="F722" s="183"/>
      <c r="G722" s="183"/>
      <c r="H722" s="183"/>
      <c r="I722" s="183"/>
      <c r="J722" s="183"/>
      <c r="K722" s="183"/>
      <c r="L722" s="183"/>
      <c r="M722" s="183"/>
      <c r="N722" s="183"/>
    </row>
    <row r="723" spans="3:14">
      <c r="C723" s="183"/>
      <c r="D723" s="183"/>
      <c r="E723" s="183"/>
      <c r="F723" s="183"/>
      <c r="G723" s="183"/>
      <c r="H723" s="183"/>
      <c r="I723" s="183"/>
      <c r="J723" s="183"/>
      <c r="K723" s="183"/>
      <c r="L723" s="183"/>
      <c r="M723" s="183"/>
      <c r="N723" s="183"/>
    </row>
    <row r="724" spans="3:14">
      <c r="C724" s="183"/>
      <c r="D724" s="183"/>
      <c r="E724" s="183"/>
      <c r="F724" s="183"/>
      <c r="G724" s="183"/>
      <c r="H724" s="183"/>
      <c r="I724" s="183"/>
      <c r="J724" s="183"/>
      <c r="K724" s="183"/>
      <c r="L724" s="183"/>
      <c r="M724" s="183"/>
      <c r="N724" s="183"/>
    </row>
    <row r="725" spans="3:14">
      <c r="C725" s="183"/>
      <c r="D725" s="183"/>
      <c r="E725" s="183"/>
      <c r="F725" s="183"/>
      <c r="G725" s="183"/>
      <c r="H725" s="183"/>
      <c r="I725" s="183"/>
      <c r="J725" s="183"/>
      <c r="K725" s="183"/>
      <c r="L725" s="183"/>
      <c r="M725" s="183"/>
      <c r="N725" s="183"/>
    </row>
    <row r="726" spans="3:14">
      <c r="C726" s="183"/>
      <c r="D726" s="183"/>
      <c r="E726" s="183"/>
      <c r="F726" s="183"/>
      <c r="G726" s="183"/>
      <c r="H726" s="183"/>
      <c r="I726" s="183"/>
      <c r="J726" s="183"/>
      <c r="K726" s="183"/>
      <c r="L726" s="183"/>
      <c r="M726" s="183"/>
      <c r="N726" s="183"/>
    </row>
    <row r="727" spans="3:14">
      <c r="C727" s="183"/>
      <c r="D727" s="183"/>
      <c r="E727" s="183"/>
      <c r="F727" s="183"/>
      <c r="G727" s="183"/>
      <c r="H727" s="183"/>
      <c r="I727" s="183"/>
      <c r="J727" s="183"/>
      <c r="K727" s="183"/>
      <c r="L727" s="183"/>
      <c r="M727" s="183"/>
      <c r="N727" s="183"/>
    </row>
    <row r="728" spans="3:14">
      <c r="C728" s="183"/>
      <c r="D728" s="183"/>
      <c r="E728" s="183"/>
      <c r="F728" s="183"/>
      <c r="G728" s="183"/>
      <c r="H728" s="183"/>
      <c r="I728" s="183"/>
      <c r="J728" s="183"/>
      <c r="K728" s="183"/>
      <c r="L728" s="183"/>
      <c r="M728" s="183"/>
      <c r="N728" s="183"/>
    </row>
    <row r="729" spans="3:14">
      <c r="C729" s="183"/>
      <c r="D729" s="183"/>
      <c r="E729" s="183"/>
      <c r="F729" s="183"/>
      <c r="G729" s="183"/>
      <c r="H729" s="183"/>
      <c r="I729" s="183"/>
      <c r="J729" s="183"/>
      <c r="K729" s="183"/>
      <c r="L729" s="183"/>
      <c r="M729" s="183"/>
      <c r="N729" s="183"/>
    </row>
    <row r="730" spans="3:14">
      <c r="C730" s="183"/>
      <c r="D730" s="183"/>
      <c r="E730" s="183"/>
      <c r="F730" s="183"/>
      <c r="G730" s="183"/>
      <c r="H730" s="183"/>
      <c r="I730" s="183"/>
      <c r="J730" s="183"/>
      <c r="K730" s="183"/>
      <c r="L730" s="183"/>
      <c r="M730" s="183"/>
      <c r="N730" s="183"/>
    </row>
    <row r="731" spans="3:14">
      <c r="C731" s="183"/>
      <c r="D731" s="183"/>
      <c r="E731" s="183"/>
      <c r="F731" s="183"/>
      <c r="G731" s="183"/>
      <c r="H731" s="183"/>
      <c r="I731" s="183"/>
      <c r="J731" s="183"/>
      <c r="K731" s="183"/>
      <c r="L731" s="183"/>
      <c r="M731" s="183"/>
      <c r="N731" s="183"/>
    </row>
    <row r="732" spans="3:14">
      <c r="C732" s="183"/>
      <c r="D732" s="183"/>
      <c r="E732" s="183"/>
      <c r="F732" s="183"/>
      <c r="G732" s="183"/>
      <c r="H732" s="183"/>
      <c r="I732" s="183"/>
      <c r="J732" s="183"/>
      <c r="K732" s="183"/>
      <c r="L732" s="183"/>
      <c r="M732" s="183"/>
      <c r="N732" s="183"/>
    </row>
    <row r="733" spans="3:14">
      <c r="C733" s="183"/>
      <c r="D733" s="183"/>
      <c r="E733" s="183"/>
      <c r="F733" s="183"/>
      <c r="G733" s="183"/>
      <c r="H733" s="183"/>
      <c r="I733" s="183"/>
      <c r="J733" s="183"/>
      <c r="K733" s="183"/>
      <c r="L733" s="183"/>
      <c r="M733" s="183"/>
      <c r="N733" s="183"/>
    </row>
    <row r="734" spans="3:14">
      <c r="C734" s="183"/>
      <c r="D734" s="183"/>
      <c r="E734" s="183"/>
      <c r="F734" s="183"/>
      <c r="G734" s="183"/>
      <c r="H734" s="183"/>
      <c r="I734" s="183"/>
      <c r="J734" s="183"/>
      <c r="K734" s="183"/>
      <c r="L734" s="183"/>
      <c r="M734" s="183"/>
      <c r="N734" s="183"/>
    </row>
    <row r="735" spans="3:14">
      <c r="C735" s="183"/>
      <c r="D735" s="183"/>
      <c r="E735" s="183"/>
      <c r="F735" s="183"/>
      <c r="G735" s="183"/>
      <c r="H735" s="183"/>
      <c r="I735" s="183"/>
      <c r="J735" s="183"/>
      <c r="K735" s="183"/>
      <c r="L735" s="183"/>
      <c r="M735" s="183"/>
      <c r="N735" s="183"/>
    </row>
    <row r="736" spans="3:14">
      <c r="C736" s="183"/>
      <c r="D736" s="183"/>
      <c r="E736" s="183"/>
      <c r="F736" s="183"/>
      <c r="G736" s="183"/>
      <c r="H736" s="183"/>
      <c r="I736" s="183"/>
      <c r="J736" s="183"/>
      <c r="K736" s="183"/>
      <c r="L736" s="183"/>
      <c r="M736" s="183"/>
      <c r="N736" s="183"/>
    </row>
    <row r="737" spans="3:14">
      <c r="C737" s="183"/>
      <c r="D737" s="183"/>
      <c r="E737" s="183"/>
      <c r="F737" s="183"/>
      <c r="G737" s="183"/>
      <c r="H737" s="183"/>
      <c r="I737" s="183"/>
      <c r="J737" s="183"/>
      <c r="K737" s="183"/>
      <c r="L737" s="183"/>
      <c r="M737" s="183"/>
      <c r="N737" s="183"/>
    </row>
    <row r="738" spans="3:14">
      <c r="C738" s="183"/>
      <c r="D738" s="183"/>
      <c r="E738" s="183"/>
      <c r="F738" s="183"/>
      <c r="G738" s="183"/>
      <c r="H738" s="183"/>
      <c r="I738" s="183"/>
      <c r="J738" s="183"/>
      <c r="K738" s="183"/>
      <c r="L738" s="183"/>
      <c r="M738" s="183"/>
      <c r="N738" s="183"/>
    </row>
    <row r="739" spans="3:14">
      <c r="C739" s="183"/>
      <c r="D739" s="183"/>
      <c r="E739" s="183"/>
      <c r="F739" s="183"/>
      <c r="G739" s="183"/>
      <c r="H739" s="183"/>
      <c r="I739" s="183"/>
      <c r="J739" s="183"/>
      <c r="K739" s="183"/>
      <c r="L739" s="183"/>
      <c r="M739" s="183"/>
      <c r="N739" s="183"/>
    </row>
    <row r="740" spans="3:14">
      <c r="C740" s="183"/>
      <c r="D740" s="183"/>
      <c r="E740" s="183"/>
      <c r="F740" s="183"/>
      <c r="G740" s="183"/>
      <c r="H740" s="183"/>
      <c r="I740" s="183"/>
      <c r="J740" s="183"/>
      <c r="K740" s="183"/>
      <c r="L740" s="183"/>
      <c r="M740" s="183"/>
      <c r="N740" s="183"/>
    </row>
    <row r="741" spans="3:14">
      <c r="C741" s="183"/>
      <c r="D741" s="183"/>
      <c r="E741" s="183"/>
      <c r="F741" s="183"/>
      <c r="G741" s="183"/>
      <c r="H741" s="183"/>
      <c r="I741" s="183"/>
      <c r="J741" s="183"/>
      <c r="K741" s="183"/>
      <c r="L741" s="183"/>
      <c r="M741" s="183"/>
      <c r="N741" s="183"/>
    </row>
    <row r="742" spans="3:14">
      <c r="C742" s="183"/>
      <c r="D742" s="183"/>
      <c r="E742" s="183"/>
      <c r="F742" s="183"/>
      <c r="G742" s="183"/>
      <c r="H742" s="183"/>
      <c r="I742" s="183"/>
      <c r="J742" s="183"/>
      <c r="K742" s="183"/>
      <c r="L742" s="183"/>
      <c r="M742" s="183"/>
      <c r="N742" s="183"/>
    </row>
    <row r="743" spans="3:14">
      <c r="C743" s="183"/>
      <c r="D743" s="183"/>
      <c r="E743" s="183"/>
      <c r="F743" s="183"/>
      <c r="G743" s="183"/>
      <c r="H743" s="183"/>
      <c r="I743" s="183"/>
      <c r="J743" s="183"/>
      <c r="K743" s="183"/>
      <c r="L743" s="183"/>
      <c r="M743" s="183"/>
      <c r="N743" s="183"/>
    </row>
    <row r="744" spans="3:14">
      <c r="C744" s="183"/>
      <c r="D744" s="183"/>
      <c r="E744" s="183"/>
      <c r="F744" s="183"/>
      <c r="G744" s="183"/>
      <c r="H744" s="183"/>
      <c r="I744" s="183"/>
      <c r="J744" s="183"/>
      <c r="K744" s="183"/>
      <c r="L744" s="183"/>
      <c r="M744" s="183"/>
      <c r="N744" s="183"/>
    </row>
    <row r="745" spans="3:14">
      <c r="C745" s="183"/>
      <c r="D745" s="183"/>
      <c r="E745" s="183"/>
      <c r="F745" s="183"/>
      <c r="G745" s="183"/>
      <c r="H745" s="183"/>
      <c r="I745" s="183"/>
      <c r="J745" s="183"/>
      <c r="K745" s="183"/>
      <c r="L745" s="183"/>
      <c r="M745" s="183"/>
      <c r="N745" s="183"/>
    </row>
    <row r="746" spans="3:14">
      <c r="C746" s="183"/>
      <c r="D746" s="183"/>
      <c r="E746" s="183"/>
      <c r="F746" s="183"/>
      <c r="G746" s="183"/>
      <c r="H746" s="183"/>
      <c r="I746" s="183"/>
      <c r="J746" s="183"/>
      <c r="K746" s="183"/>
      <c r="L746" s="183"/>
      <c r="M746" s="183"/>
      <c r="N746" s="183"/>
    </row>
    <row r="747" spans="3:14">
      <c r="C747" s="183"/>
      <c r="D747" s="183"/>
      <c r="E747" s="183"/>
      <c r="F747" s="183"/>
      <c r="G747" s="183"/>
      <c r="H747" s="183"/>
      <c r="I747" s="183"/>
      <c r="J747" s="183"/>
      <c r="K747" s="183"/>
      <c r="L747" s="183"/>
      <c r="M747" s="183"/>
      <c r="N747" s="183"/>
    </row>
    <row r="748" spans="3:14">
      <c r="C748" s="183"/>
      <c r="D748" s="183"/>
      <c r="E748" s="183"/>
      <c r="F748" s="183"/>
      <c r="G748" s="183"/>
      <c r="H748" s="183"/>
      <c r="I748" s="183"/>
      <c r="J748" s="183"/>
      <c r="K748" s="183"/>
      <c r="L748" s="183"/>
      <c r="M748" s="183"/>
      <c r="N748" s="183"/>
    </row>
    <row r="749" spans="3:14">
      <c r="C749" s="183"/>
      <c r="D749" s="183"/>
      <c r="E749" s="183"/>
      <c r="F749" s="183"/>
      <c r="G749" s="183"/>
      <c r="H749" s="183"/>
      <c r="I749" s="183"/>
      <c r="J749" s="183"/>
      <c r="K749" s="183"/>
      <c r="L749" s="183"/>
      <c r="M749" s="183"/>
      <c r="N749" s="183"/>
    </row>
    <row r="750" spans="3:14">
      <c r="C750" s="183"/>
      <c r="D750" s="183"/>
      <c r="E750" s="183"/>
      <c r="F750" s="183"/>
      <c r="G750" s="183"/>
      <c r="H750" s="183"/>
      <c r="I750" s="183"/>
      <c r="J750" s="183"/>
      <c r="K750" s="183"/>
      <c r="L750" s="183"/>
      <c r="M750" s="183"/>
      <c r="N750" s="183"/>
    </row>
    <row r="751" spans="3:14">
      <c r="C751" s="183"/>
      <c r="D751" s="183"/>
      <c r="E751" s="183"/>
      <c r="F751" s="183"/>
      <c r="G751" s="183"/>
      <c r="H751" s="183"/>
      <c r="I751" s="183"/>
      <c r="J751" s="183"/>
      <c r="K751" s="183"/>
      <c r="L751" s="183"/>
      <c r="M751" s="183"/>
      <c r="N751" s="183"/>
    </row>
    <row r="752" spans="3:14">
      <c r="C752" s="183"/>
      <c r="D752" s="183"/>
      <c r="E752" s="183"/>
      <c r="F752" s="183"/>
      <c r="G752" s="183"/>
      <c r="H752" s="183"/>
      <c r="I752" s="183"/>
      <c r="J752" s="183"/>
      <c r="K752" s="183"/>
      <c r="L752" s="183"/>
      <c r="M752" s="183"/>
      <c r="N752" s="183"/>
    </row>
    <row r="753" spans="3:14">
      <c r="C753" s="183"/>
      <c r="D753" s="183"/>
      <c r="E753" s="183"/>
      <c r="F753" s="183"/>
      <c r="G753" s="183"/>
      <c r="H753" s="183"/>
      <c r="I753" s="183"/>
      <c r="J753" s="183"/>
      <c r="K753" s="183"/>
      <c r="L753" s="183"/>
      <c r="M753" s="183"/>
      <c r="N753" s="183"/>
    </row>
    <row r="754" spans="3:14">
      <c r="C754" s="183"/>
      <c r="D754" s="183"/>
      <c r="E754" s="183"/>
      <c r="F754" s="183"/>
      <c r="G754" s="183"/>
      <c r="H754" s="183"/>
      <c r="I754" s="183"/>
      <c r="J754" s="183"/>
      <c r="K754" s="183"/>
      <c r="L754" s="183"/>
      <c r="M754" s="183"/>
      <c r="N754" s="183"/>
    </row>
    <row r="755" spans="3:14">
      <c r="C755" s="183"/>
      <c r="D755" s="183"/>
      <c r="E755" s="183"/>
      <c r="F755" s="183"/>
      <c r="G755" s="183"/>
      <c r="H755" s="183"/>
      <c r="I755" s="183"/>
      <c r="J755" s="183"/>
      <c r="K755" s="183"/>
      <c r="L755" s="183"/>
      <c r="M755" s="183"/>
      <c r="N755" s="183"/>
    </row>
    <row r="756" spans="3:14">
      <c r="C756" s="183"/>
      <c r="D756" s="183"/>
      <c r="E756" s="183"/>
      <c r="F756" s="183"/>
      <c r="G756" s="183"/>
      <c r="H756" s="183"/>
      <c r="I756" s="183"/>
      <c r="J756" s="183"/>
      <c r="K756" s="183"/>
      <c r="L756" s="183"/>
      <c r="M756" s="183"/>
      <c r="N756" s="183"/>
    </row>
    <row r="757" spans="3:14">
      <c r="C757" s="183"/>
      <c r="D757" s="183"/>
      <c r="E757" s="183"/>
      <c r="F757" s="183"/>
      <c r="G757" s="183"/>
      <c r="H757" s="183"/>
      <c r="I757" s="183"/>
      <c r="J757" s="183"/>
      <c r="K757" s="183"/>
      <c r="L757" s="183"/>
      <c r="M757" s="183"/>
      <c r="N757" s="183"/>
    </row>
    <row r="758" spans="3:14">
      <c r="C758" s="183"/>
      <c r="D758" s="183"/>
      <c r="E758" s="183"/>
      <c r="F758" s="183"/>
      <c r="G758" s="183"/>
      <c r="H758" s="183"/>
      <c r="I758" s="183"/>
      <c r="J758" s="183"/>
      <c r="K758" s="183"/>
      <c r="L758" s="183"/>
      <c r="M758" s="183"/>
      <c r="N758" s="183"/>
    </row>
    <row r="759" spans="3:14">
      <c r="C759" s="183"/>
      <c r="D759" s="183"/>
      <c r="E759" s="183"/>
      <c r="F759" s="183"/>
      <c r="G759" s="183"/>
      <c r="H759" s="183"/>
      <c r="I759" s="183"/>
      <c r="J759" s="183"/>
      <c r="K759" s="183"/>
      <c r="L759" s="183"/>
      <c r="M759" s="183"/>
      <c r="N759" s="183"/>
    </row>
    <row r="760" spans="3:14">
      <c r="C760" s="183"/>
      <c r="D760" s="183"/>
      <c r="E760" s="183"/>
      <c r="F760" s="183"/>
      <c r="G760" s="183"/>
      <c r="H760" s="183"/>
      <c r="I760" s="183"/>
      <c r="J760" s="183"/>
      <c r="K760" s="183"/>
      <c r="L760" s="183"/>
      <c r="M760" s="183"/>
      <c r="N760" s="183"/>
    </row>
    <row r="761" spans="3:14">
      <c r="C761" s="183"/>
      <c r="D761" s="183"/>
      <c r="E761" s="183"/>
      <c r="F761" s="183"/>
      <c r="G761" s="183"/>
      <c r="H761" s="183"/>
      <c r="I761" s="183"/>
      <c r="J761" s="183"/>
      <c r="K761" s="183"/>
      <c r="L761" s="183"/>
      <c r="M761" s="183"/>
      <c r="N761" s="183"/>
    </row>
    <row r="762" spans="3:14">
      <c r="C762" s="183"/>
      <c r="D762" s="183"/>
      <c r="E762" s="183"/>
      <c r="F762" s="183"/>
      <c r="G762" s="183"/>
      <c r="H762" s="183"/>
      <c r="I762" s="183"/>
      <c r="J762" s="183"/>
      <c r="K762" s="183"/>
      <c r="L762" s="183"/>
      <c r="M762" s="183"/>
      <c r="N762" s="183"/>
    </row>
    <row r="763" spans="3:14">
      <c r="C763" s="183"/>
      <c r="D763" s="183"/>
      <c r="E763" s="183"/>
      <c r="F763" s="183"/>
      <c r="G763" s="183"/>
      <c r="H763" s="183"/>
      <c r="I763" s="183"/>
      <c r="J763" s="183"/>
      <c r="K763" s="183"/>
      <c r="L763" s="183"/>
      <c r="M763" s="183"/>
      <c r="N763" s="183"/>
    </row>
    <row r="764" spans="3:14">
      <c r="C764" s="183"/>
      <c r="D764" s="183"/>
      <c r="E764" s="183"/>
      <c r="F764" s="183"/>
      <c r="G764" s="183"/>
      <c r="H764" s="183"/>
      <c r="I764" s="183"/>
      <c r="J764" s="183"/>
      <c r="K764" s="183"/>
      <c r="L764" s="183"/>
      <c r="M764" s="183"/>
      <c r="N764" s="183"/>
    </row>
    <row r="765" spans="3:14">
      <c r="C765" s="183"/>
      <c r="D765" s="183"/>
      <c r="E765" s="183"/>
      <c r="F765" s="183"/>
      <c r="G765" s="183"/>
      <c r="H765" s="183"/>
      <c r="I765" s="183"/>
      <c r="J765" s="183"/>
      <c r="K765" s="183"/>
      <c r="L765" s="183"/>
      <c r="M765" s="183"/>
      <c r="N765" s="183"/>
    </row>
    <row r="766" spans="3:14">
      <c r="C766" s="183"/>
      <c r="D766" s="183"/>
      <c r="E766" s="183"/>
      <c r="F766" s="183"/>
      <c r="G766" s="183"/>
      <c r="H766" s="183"/>
      <c r="I766" s="183"/>
      <c r="J766" s="183"/>
      <c r="K766" s="183"/>
      <c r="L766" s="183"/>
      <c r="M766" s="183"/>
      <c r="N766" s="183"/>
    </row>
    <row r="767" spans="3:14">
      <c r="C767" s="183"/>
      <c r="D767" s="183"/>
      <c r="E767" s="183"/>
      <c r="F767" s="183"/>
      <c r="G767" s="183"/>
      <c r="H767" s="183"/>
      <c r="I767" s="183"/>
      <c r="J767" s="183"/>
      <c r="K767" s="183"/>
      <c r="L767" s="183"/>
      <c r="M767" s="183"/>
      <c r="N767" s="183"/>
    </row>
    <row r="768" spans="3:14">
      <c r="C768" s="183"/>
      <c r="D768" s="183"/>
      <c r="E768" s="183"/>
      <c r="F768" s="183"/>
      <c r="G768" s="183"/>
      <c r="H768" s="183"/>
      <c r="I768" s="183"/>
      <c r="J768" s="183"/>
      <c r="K768" s="183"/>
      <c r="L768" s="183"/>
      <c r="M768" s="183"/>
      <c r="N768" s="183"/>
    </row>
    <row r="769" spans="3:14">
      <c r="C769" s="183"/>
      <c r="D769" s="183"/>
      <c r="E769" s="183"/>
      <c r="F769" s="183"/>
      <c r="G769" s="183"/>
      <c r="H769" s="183"/>
      <c r="I769" s="183"/>
      <c r="J769" s="183"/>
      <c r="K769" s="183"/>
      <c r="L769" s="183"/>
      <c r="M769" s="183"/>
      <c r="N769" s="183"/>
    </row>
    <row r="770" spans="3:14">
      <c r="C770" s="183"/>
      <c r="D770" s="183"/>
      <c r="E770" s="183"/>
      <c r="F770" s="183"/>
      <c r="G770" s="183"/>
      <c r="H770" s="183"/>
      <c r="I770" s="183"/>
      <c r="J770" s="183"/>
      <c r="K770" s="183"/>
      <c r="L770" s="183"/>
      <c r="M770" s="183"/>
      <c r="N770" s="183"/>
    </row>
    <row r="771" spans="3:14">
      <c r="C771" s="183"/>
      <c r="D771" s="183"/>
      <c r="E771" s="183"/>
      <c r="F771" s="183"/>
      <c r="G771" s="183"/>
      <c r="H771" s="183"/>
      <c r="I771" s="183"/>
      <c r="J771" s="183"/>
      <c r="K771" s="183"/>
      <c r="L771" s="183"/>
      <c r="M771" s="183"/>
      <c r="N771" s="183"/>
    </row>
    <row r="772" spans="3:14">
      <c r="C772" s="183"/>
      <c r="D772" s="183"/>
      <c r="E772" s="183"/>
      <c r="F772" s="183"/>
      <c r="G772" s="183"/>
      <c r="H772" s="183"/>
      <c r="I772" s="183"/>
      <c r="J772" s="183"/>
      <c r="K772" s="183"/>
      <c r="L772" s="183"/>
      <c r="M772" s="183"/>
      <c r="N772" s="183"/>
    </row>
    <row r="773" spans="3:14">
      <c r="C773" s="183"/>
      <c r="D773" s="183"/>
      <c r="E773" s="183"/>
      <c r="F773" s="183"/>
      <c r="G773" s="183"/>
      <c r="H773" s="183"/>
      <c r="I773" s="183"/>
      <c r="J773" s="183"/>
      <c r="K773" s="183"/>
      <c r="L773" s="183"/>
      <c r="M773" s="183"/>
      <c r="N773" s="183"/>
    </row>
    <row r="774" spans="3:14">
      <c r="C774" s="183"/>
      <c r="D774" s="183"/>
      <c r="E774" s="183"/>
      <c r="F774" s="183"/>
      <c r="G774" s="183"/>
      <c r="H774" s="183"/>
      <c r="I774" s="183"/>
      <c r="J774" s="183"/>
      <c r="K774" s="183"/>
      <c r="L774" s="183"/>
      <c r="M774" s="183"/>
      <c r="N774" s="183"/>
    </row>
    <row r="775" spans="3:14">
      <c r="C775" s="183"/>
      <c r="D775" s="183"/>
      <c r="E775" s="183"/>
      <c r="F775" s="183"/>
      <c r="G775" s="183"/>
      <c r="H775" s="183"/>
      <c r="I775" s="183"/>
      <c r="J775" s="183"/>
      <c r="K775" s="183"/>
      <c r="L775" s="183"/>
      <c r="M775" s="183"/>
      <c r="N775" s="183"/>
    </row>
    <row r="776" spans="3:14">
      <c r="C776" s="183"/>
      <c r="D776" s="183"/>
      <c r="E776" s="183"/>
      <c r="F776" s="183"/>
      <c r="G776" s="183"/>
      <c r="H776" s="183"/>
      <c r="I776" s="183"/>
      <c r="J776" s="183"/>
      <c r="K776" s="183"/>
      <c r="L776" s="183"/>
      <c r="M776" s="183"/>
      <c r="N776" s="183"/>
    </row>
    <row r="777" spans="3:14">
      <c r="C777" s="183"/>
      <c r="D777" s="183"/>
      <c r="E777" s="183"/>
      <c r="F777" s="183"/>
      <c r="G777" s="183"/>
      <c r="H777" s="183"/>
      <c r="I777" s="183"/>
      <c r="J777" s="183"/>
      <c r="K777" s="183"/>
      <c r="L777" s="183"/>
      <c r="M777" s="183"/>
      <c r="N777" s="183"/>
    </row>
    <row r="778" spans="3:14">
      <c r="C778" s="183"/>
      <c r="D778" s="183"/>
      <c r="E778" s="183"/>
      <c r="F778" s="183"/>
      <c r="G778" s="183"/>
      <c r="H778" s="183"/>
      <c r="I778" s="183"/>
      <c r="J778" s="183"/>
      <c r="K778" s="183"/>
      <c r="L778" s="183"/>
      <c r="M778" s="183"/>
      <c r="N778" s="183"/>
    </row>
    <row r="779" spans="3:14">
      <c r="C779" s="183"/>
      <c r="D779" s="183"/>
      <c r="E779" s="183"/>
      <c r="F779" s="183"/>
      <c r="G779" s="183"/>
      <c r="H779" s="183"/>
      <c r="I779" s="183"/>
      <c r="J779" s="183"/>
      <c r="K779" s="183"/>
      <c r="L779" s="183"/>
      <c r="M779" s="183"/>
      <c r="N779" s="183"/>
    </row>
    <row r="780" spans="3:14">
      <c r="C780" s="183"/>
      <c r="D780" s="183"/>
      <c r="E780" s="183"/>
      <c r="F780" s="183"/>
      <c r="G780" s="183"/>
      <c r="H780" s="183"/>
      <c r="I780" s="183"/>
      <c r="J780" s="183"/>
      <c r="K780" s="183"/>
      <c r="L780" s="183"/>
      <c r="M780" s="183"/>
      <c r="N780" s="183"/>
    </row>
    <row r="781" spans="3:14">
      <c r="C781" s="183"/>
      <c r="D781" s="183"/>
      <c r="E781" s="183"/>
      <c r="F781" s="183"/>
      <c r="G781" s="183"/>
      <c r="H781" s="183"/>
      <c r="I781" s="183"/>
      <c r="J781" s="183"/>
      <c r="K781" s="183"/>
      <c r="L781" s="183"/>
      <c r="M781" s="183"/>
      <c r="N781" s="183"/>
    </row>
    <row r="782" spans="3:14">
      <c r="C782" s="183"/>
      <c r="D782" s="183"/>
      <c r="E782" s="183"/>
      <c r="F782" s="183"/>
      <c r="G782" s="183"/>
      <c r="H782" s="183"/>
      <c r="I782" s="183"/>
      <c r="J782" s="183"/>
      <c r="K782" s="183"/>
      <c r="L782" s="183"/>
      <c r="M782" s="183"/>
      <c r="N782" s="183"/>
    </row>
    <row r="783" spans="3:14">
      <c r="C783" s="183"/>
      <c r="D783" s="183"/>
      <c r="E783" s="183"/>
      <c r="F783" s="183"/>
      <c r="G783" s="183"/>
      <c r="H783" s="183"/>
      <c r="I783" s="183"/>
      <c r="J783" s="183"/>
      <c r="K783" s="183"/>
      <c r="L783" s="183"/>
      <c r="M783" s="183"/>
      <c r="N783" s="183"/>
    </row>
    <row r="784" spans="3:14">
      <c r="C784" s="183"/>
      <c r="D784" s="183"/>
      <c r="E784" s="183"/>
      <c r="F784" s="183"/>
      <c r="G784" s="183"/>
      <c r="H784" s="183"/>
      <c r="I784" s="183"/>
      <c r="J784" s="183"/>
      <c r="K784" s="183"/>
      <c r="L784" s="183"/>
      <c r="M784" s="183"/>
      <c r="N784" s="183"/>
    </row>
    <row r="785" spans="3:14">
      <c r="C785" s="183"/>
      <c r="D785" s="183"/>
      <c r="E785" s="183"/>
      <c r="F785" s="183"/>
      <c r="G785" s="183"/>
      <c r="H785" s="183"/>
      <c r="I785" s="183"/>
      <c r="J785" s="183"/>
      <c r="K785" s="183"/>
      <c r="L785" s="183"/>
      <c r="M785" s="183"/>
      <c r="N785" s="183"/>
    </row>
    <row r="786" spans="3:14">
      <c r="C786" s="183"/>
      <c r="D786" s="183"/>
      <c r="E786" s="183"/>
      <c r="F786" s="183"/>
      <c r="G786" s="183"/>
      <c r="H786" s="183"/>
      <c r="I786" s="183"/>
      <c r="J786" s="183"/>
      <c r="K786" s="183"/>
      <c r="L786" s="183"/>
      <c r="M786" s="183"/>
      <c r="N786" s="183"/>
    </row>
    <row r="787" spans="3:14">
      <c r="C787" s="183"/>
      <c r="D787" s="183"/>
      <c r="E787" s="183"/>
      <c r="F787" s="183"/>
      <c r="G787" s="183"/>
      <c r="H787" s="183"/>
      <c r="I787" s="183"/>
      <c r="J787" s="183"/>
      <c r="K787" s="183"/>
      <c r="L787" s="183"/>
      <c r="M787" s="183"/>
      <c r="N787" s="183"/>
    </row>
    <row r="788" spans="3:14">
      <c r="C788" s="183"/>
      <c r="D788" s="183"/>
      <c r="E788" s="183"/>
      <c r="F788" s="183"/>
      <c r="G788" s="183"/>
      <c r="H788" s="183"/>
      <c r="I788" s="183"/>
      <c r="J788" s="183"/>
      <c r="K788" s="183"/>
      <c r="L788" s="183"/>
      <c r="M788" s="183"/>
      <c r="N788" s="183"/>
    </row>
    <row r="789" spans="3:14">
      <c r="C789" s="183"/>
      <c r="D789" s="183"/>
      <c r="E789" s="183"/>
      <c r="F789" s="183"/>
      <c r="G789" s="183"/>
      <c r="H789" s="183"/>
      <c r="I789" s="183"/>
      <c r="J789" s="183"/>
      <c r="K789" s="183"/>
      <c r="L789" s="183"/>
      <c r="M789" s="183"/>
      <c r="N789" s="183"/>
    </row>
    <row r="790" spans="3:14">
      <c r="C790" s="183"/>
      <c r="D790" s="183"/>
      <c r="E790" s="183"/>
      <c r="F790" s="183"/>
      <c r="G790" s="183"/>
      <c r="H790" s="183"/>
      <c r="I790" s="183"/>
      <c r="J790" s="183"/>
      <c r="K790" s="183"/>
      <c r="L790" s="183"/>
      <c r="M790" s="183"/>
      <c r="N790" s="183"/>
    </row>
    <row r="791" spans="3:14">
      <c r="C791" s="183"/>
      <c r="D791" s="183"/>
      <c r="E791" s="183"/>
      <c r="F791" s="183"/>
      <c r="G791" s="183"/>
      <c r="H791" s="183"/>
      <c r="I791" s="183"/>
      <c r="J791" s="183"/>
      <c r="K791" s="183"/>
      <c r="L791" s="183"/>
      <c r="M791" s="183"/>
      <c r="N791" s="183"/>
    </row>
    <row r="792" spans="3:14">
      <c r="C792" s="183"/>
      <c r="D792" s="183"/>
      <c r="E792" s="183"/>
      <c r="F792" s="183"/>
      <c r="G792" s="183"/>
      <c r="H792" s="183"/>
      <c r="I792" s="183"/>
      <c r="J792" s="183"/>
      <c r="K792" s="183"/>
      <c r="L792" s="183"/>
      <c r="M792" s="183"/>
      <c r="N792" s="183"/>
    </row>
    <row r="793" spans="3:14">
      <c r="C793" s="183"/>
      <c r="D793" s="183"/>
      <c r="E793" s="183"/>
      <c r="F793" s="183"/>
      <c r="G793" s="183"/>
      <c r="H793" s="183"/>
      <c r="I793" s="183"/>
      <c r="J793" s="183"/>
      <c r="K793" s="183"/>
      <c r="L793" s="183"/>
      <c r="M793" s="183"/>
      <c r="N793" s="183"/>
    </row>
    <row r="794" spans="3:14">
      <c r="C794" s="183"/>
      <c r="D794" s="183"/>
      <c r="E794" s="183"/>
      <c r="F794" s="183"/>
      <c r="G794" s="183"/>
      <c r="H794" s="183"/>
      <c r="I794" s="183"/>
      <c r="J794" s="183"/>
      <c r="K794" s="183"/>
      <c r="L794" s="183"/>
      <c r="M794" s="183"/>
      <c r="N794" s="183"/>
    </row>
    <row r="795" spans="3:14">
      <c r="C795" s="183"/>
      <c r="D795" s="183"/>
      <c r="E795" s="183"/>
      <c r="F795" s="183"/>
      <c r="G795" s="183"/>
      <c r="H795" s="183"/>
      <c r="I795" s="183"/>
      <c r="J795" s="183"/>
      <c r="K795" s="183"/>
      <c r="L795" s="183"/>
      <c r="M795" s="183"/>
      <c r="N795" s="183"/>
    </row>
    <row r="796" spans="3:14">
      <c r="C796" s="183"/>
      <c r="D796" s="183"/>
      <c r="E796" s="183"/>
      <c r="F796" s="183"/>
      <c r="G796" s="183"/>
      <c r="H796" s="183"/>
      <c r="I796" s="183"/>
      <c r="J796" s="183"/>
      <c r="K796" s="183"/>
      <c r="L796" s="183"/>
      <c r="M796" s="183"/>
      <c r="N796" s="183"/>
    </row>
    <row r="797" spans="3:14">
      <c r="C797" s="183"/>
      <c r="D797" s="183"/>
      <c r="E797" s="183"/>
      <c r="F797" s="183"/>
      <c r="G797" s="183"/>
      <c r="H797" s="183"/>
      <c r="I797" s="183"/>
      <c r="J797" s="183"/>
      <c r="K797" s="183"/>
      <c r="L797" s="183"/>
      <c r="M797" s="183"/>
      <c r="N797" s="183"/>
    </row>
    <row r="798" spans="3:14">
      <c r="C798" s="183"/>
      <c r="D798" s="183"/>
      <c r="E798" s="183"/>
      <c r="F798" s="183"/>
      <c r="G798" s="183"/>
      <c r="H798" s="183"/>
      <c r="I798" s="183"/>
      <c r="J798" s="183"/>
      <c r="K798" s="183"/>
      <c r="L798" s="183"/>
      <c r="M798" s="183"/>
      <c r="N798" s="183"/>
    </row>
    <row r="799" spans="3:14">
      <c r="C799" s="183"/>
      <c r="D799" s="183"/>
      <c r="E799" s="183"/>
      <c r="F799" s="183"/>
      <c r="G799" s="183"/>
      <c r="H799" s="183"/>
      <c r="I799" s="183"/>
      <c r="J799" s="183"/>
      <c r="K799" s="183"/>
      <c r="L799" s="183"/>
      <c r="M799" s="183"/>
      <c r="N799" s="183"/>
    </row>
    <row r="800" spans="3:14">
      <c r="C800" s="183"/>
      <c r="D800" s="183"/>
      <c r="E800" s="183"/>
      <c r="F800" s="183"/>
      <c r="G800" s="183"/>
      <c r="H800" s="183"/>
      <c r="I800" s="183"/>
      <c r="J800" s="183"/>
      <c r="K800" s="183"/>
      <c r="L800" s="183"/>
      <c r="M800" s="183"/>
      <c r="N800" s="183"/>
    </row>
    <row r="801" spans="3:14">
      <c r="C801" s="183"/>
      <c r="D801" s="183"/>
      <c r="E801" s="183"/>
      <c r="F801" s="183"/>
      <c r="G801" s="183"/>
      <c r="H801" s="183"/>
      <c r="I801" s="183"/>
      <c r="J801" s="183"/>
      <c r="K801" s="183"/>
      <c r="L801" s="183"/>
      <c r="M801" s="183"/>
      <c r="N801" s="183"/>
    </row>
    <row r="802" spans="3:14">
      <c r="C802" s="183"/>
      <c r="D802" s="183"/>
      <c r="E802" s="183"/>
      <c r="F802" s="183"/>
      <c r="G802" s="183"/>
      <c r="H802" s="183"/>
      <c r="I802" s="183"/>
      <c r="J802" s="183"/>
      <c r="K802" s="183"/>
      <c r="L802" s="183"/>
      <c r="M802" s="183"/>
      <c r="N802" s="183"/>
    </row>
    <row r="803" spans="3:14">
      <c r="C803" s="183"/>
      <c r="D803" s="183"/>
      <c r="E803" s="183"/>
      <c r="F803" s="183"/>
      <c r="G803" s="183"/>
      <c r="H803" s="183"/>
      <c r="I803" s="183"/>
      <c r="J803" s="183"/>
      <c r="K803" s="183"/>
      <c r="L803" s="183"/>
      <c r="M803" s="183"/>
      <c r="N803" s="183"/>
    </row>
    <row r="804" spans="3:14">
      <c r="C804" s="183"/>
      <c r="D804" s="183"/>
      <c r="E804" s="183"/>
      <c r="F804" s="183"/>
      <c r="G804" s="183"/>
      <c r="H804" s="183"/>
      <c r="I804" s="183"/>
      <c r="J804" s="183"/>
      <c r="K804" s="183"/>
      <c r="L804" s="183"/>
      <c r="M804" s="183"/>
      <c r="N804" s="183"/>
    </row>
    <row r="805" spans="3:14">
      <c r="C805" s="183"/>
      <c r="D805" s="183"/>
      <c r="E805" s="183"/>
      <c r="F805" s="183"/>
      <c r="G805" s="183"/>
      <c r="H805" s="183"/>
      <c r="I805" s="183"/>
      <c r="J805" s="183"/>
      <c r="K805" s="183"/>
      <c r="L805" s="183"/>
      <c r="M805" s="183"/>
      <c r="N805" s="183"/>
    </row>
    <row r="806" spans="3:14">
      <c r="C806" s="183"/>
      <c r="D806" s="183"/>
      <c r="E806" s="183"/>
      <c r="F806" s="183"/>
      <c r="G806" s="183"/>
      <c r="H806" s="183"/>
      <c r="I806" s="183"/>
      <c r="J806" s="183"/>
      <c r="K806" s="183"/>
      <c r="L806" s="183"/>
      <c r="M806" s="183"/>
      <c r="N806" s="183"/>
    </row>
    <row r="807" spans="3:14">
      <c r="C807" s="183"/>
      <c r="D807" s="183"/>
      <c r="E807" s="183"/>
      <c r="F807" s="183"/>
      <c r="G807" s="183"/>
      <c r="H807" s="183"/>
      <c r="I807" s="183"/>
      <c r="J807" s="183"/>
      <c r="K807" s="183"/>
      <c r="L807" s="183"/>
      <c r="M807" s="183"/>
      <c r="N807" s="183"/>
    </row>
    <row r="808" spans="3:14">
      <c r="C808" s="183"/>
      <c r="D808" s="183"/>
      <c r="E808" s="183"/>
      <c r="F808" s="183"/>
      <c r="G808" s="183"/>
      <c r="H808" s="183"/>
      <c r="I808" s="183"/>
      <c r="J808" s="183"/>
      <c r="K808" s="183"/>
      <c r="L808" s="183"/>
      <c r="M808" s="183"/>
      <c r="N808" s="183"/>
    </row>
    <row r="809" spans="3:14">
      <c r="C809" s="183"/>
      <c r="D809" s="183"/>
      <c r="E809" s="183"/>
      <c r="F809" s="183"/>
      <c r="G809" s="183"/>
      <c r="H809" s="183"/>
      <c r="I809" s="183"/>
      <c r="J809" s="183"/>
      <c r="K809" s="183"/>
      <c r="L809" s="183"/>
      <c r="M809" s="183"/>
      <c r="N809" s="183"/>
    </row>
    <row r="810" spans="3:14">
      <c r="C810" s="183"/>
      <c r="D810" s="183"/>
      <c r="E810" s="183"/>
      <c r="F810" s="183"/>
      <c r="G810" s="183"/>
      <c r="H810" s="183"/>
      <c r="I810" s="183"/>
      <c r="J810" s="183"/>
      <c r="K810" s="183"/>
      <c r="L810" s="183"/>
      <c r="M810" s="183"/>
      <c r="N810" s="183"/>
    </row>
    <row r="811" spans="3:14">
      <c r="C811" s="183"/>
      <c r="D811" s="183"/>
      <c r="E811" s="183"/>
      <c r="F811" s="183"/>
      <c r="G811" s="183"/>
      <c r="H811" s="183"/>
      <c r="I811" s="183"/>
      <c r="J811" s="183"/>
      <c r="K811" s="183"/>
      <c r="L811" s="183"/>
      <c r="M811" s="183"/>
      <c r="N811" s="183"/>
    </row>
    <row r="812" spans="3:14">
      <c r="C812" s="183"/>
      <c r="D812" s="183"/>
      <c r="E812" s="183"/>
      <c r="F812" s="183"/>
      <c r="G812" s="183"/>
      <c r="H812" s="183"/>
      <c r="I812" s="183"/>
      <c r="J812" s="183"/>
      <c r="K812" s="183"/>
      <c r="L812" s="183"/>
      <c r="M812" s="183"/>
      <c r="N812" s="183"/>
    </row>
    <row r="813" spans="3:14">
      <c r="C813" s="183"/>
      <c r="D813" s="183"/>
      <c r="E813" s="183"/>
      <c r="F813" s="183"/>
      <c r="G813" s="183"/>
      <c r="H813" s="183"/>
      <c r="I813" s="183"/>
      <c r="J813" s="183"/>
      <c r="K813" s="183"/>
      <c r="L813" s="183"/>
      <c r="M813" s="183"/>
      <c r="N813" s="183"/>
    </row>
    <row r="814" spans="3:14">
      <c r="C814" s="183"/>
      <c r="D814" s="183"/>
      <c r="E814" s="183"/>
      <c r="F814" s="183"/>
      <c r="G814" s="183"/>
      <c r="H814" s="183"/>
      <c r="I814" s="183"/>
      <c r="J814" s="183"/>
      <c r="K814" s="183"/>
      <c r="L814" s="183"/>
      <c r="M814" s="183"/>
      <c r="N814" s="183"/>
    </row>
    <row r="815" spans="3:14">
      <c r="C815" s="183"/>
      <c r="D815" s="183"/>
      <c r="E815" s="183"/>
      <c r="F815" s="183"/>
      <c r="G815" s="183"/>
      <c r="H815" s="183"/>
      <c r="I815" s="183"/>
      <c r="J815" s="183"/>
      <c r="K815" s="183"/>
      <c r="L815" s="183"/>
      <c r="M815" s="183"/>
      <c r="N815" s="183"/>
    </row>
    <row r="816" spans="3:14">
      <c r="C816" s="183"/>
      <c r="D816" s="183"/>
      <c r="E816" s="183"/>
      <c r="F816" s="183"/>
      <c r="G816" s="183"/>
      <c r="H816" s="183"/>
      <c r="I816" s="183"/>
      <c r="J816" s="183"/>
      <c r="K816" s="183"/>
      <c r="L816" s="183"/>
      <c r="M816" s="183"/>
      <c r="N816" s="183"/>
    </row>
    <row r="817" spans="3:14">
      <c r="C817" s="183"/>
      <c r="D817" s="183"/>
      <c r="E817" s="183"/>
      <c r="F817" s="183"/>
      <c r="G817" s="183"/>
      <c r="H817" s="183"/>
      <c r="I817" s="183"/>
      <c r="J817" s="183"/>
      <c r="K817" s="183"/>
      <c r="L817" s="183"/>
      <c r="M817" s="183"/>
      <c r="N817" s="183"/>
    </row>
    <row r="818" spans="3:14">
      <c r="C818" s="183"/>
      <c r="D818" s="183"/>
      <c r="E818" s="183"/>
      <c r="F818" s="183"/>
      <c r="G818" s="183"/>
      <c r="H818" s="183"/>
      <c r="I818" s="183"/>
      <c r="J818" s="183"/>
      <c r="K818" s="183"/>
      <c r="L818" s="183"/>
      <c r="M818" s="183"/>
      <c r="N818" s="183"/>
    </row>
    <row r="819" spans="3:14">
      <c r="C819" s="183"/>
      <c r="D819" s="183"/>
      <c r="E819" s="183"/>
      <c r="F819" s="183"/>
      <c r="G819" s="183"/>
      <c r="H819" s="183"/>
      <c r="I819" s="183"/>
      <c r="J819" s="183"/>
      <c r="K819" s="183"/>
      <c r="L819" s="183"/>
      <c r="M819" s="183"/>
      <c r="N819" s="183"/>
    </row>
    <row r="820" spans="3:14">
      <c r="C820" s="183"/>
      <c r="D820" s="183"/>
      <c r="E820" s="183"/>
      <c r="F820" s="183"/>
      <c r="G820" s="183"/>
      <c r="H820" s="183"/>
      <c r="I820" s="183"/>
      <c r="J820" s="183"/>
      <c r="K820" s="183"/>
      <c r="L820" s="183"/>
      <c r="M820" s="183"/>
      <c r="N820" s="183"/>
    </row>
    <row r="821" spans="3:14">
      <c r="C821" s="183"/>
      <c r="D821" s="183"/>
      <c r="E821" s="183"/>
      <c r="F821" s="183"/>
      <c r="G821" s="183"/>
      <c r="H821" s="183"/>
      <c r="I821" s="183"/>
      <c r="J821" s="183"/>
      <c r="K821" s="183"/>
      <c r="L821" s="183"/>
      <c r="M821" s="183"/>
      <c r="N821" s="183"/>
    </row>
    <row r="822" spans="3:14">
      <c r="C822" s="183"/>
      <c r="D822" s="183"/>
      <c r="E822" s="183"/>
      <c r="F822" s="183"/>
      <c r="G822" s="183"/>
      <c r="H822" s="183"/>
      <c r="I822" s="183"/>
      <c r="J822" s="183"/>
      <c r="K822" s="183"/>
      <c r="L822" s="183"/>
      <c r="M822" s="183"/>
      <c r="N822" s="183"/>
    </row>
    <row r="823" spans="3:14">
      <c r="C823" s="183"/>
      <c r="D823" s="183"/>
      <c r="E823" s="183"/>
      <c r="F823" s="183"/>
      <c r="G823" s="183"/>
      <c r="H823" s="183"/>
      <c r="I823" s="183"/>
      <c r="J823" s="183"/>
      <c r="K823" s="183"/>
      <c r="L823" s="183"/>
      <c r="M823" s="183"/>
      <c r="N823" s="183"/>
    </row>
    <row r="824" spans="3:14">
      <c r="C824" s="183"/>
      <c r="D824" s="183"/>
      <c r="E824" s="183"/>
      <c r="F824" s="183"/>
      <c r="G824" s="183"/>
      <c r="H824" s="183"/>
      <c r="I824" s="183"/>
      <c r="J824" s="183"/>
      <c r="K824" s="183"/>
      <c r="L824" s="183"/>
      <c r="M824" s="183"/>
      <c r="N824" s="183"/>
    </row>
    <row r="825" spans="3:14">
      <c r="C825" s="183"/>
      <c r="D825" s="183"/>
      <c r="E825" s="183"/>
      <c r="F825" s="183"/>
      <c r="G825" s="183"/>
      <c r="H825" s="183"/>
      <c r="I825" s="183"/>
      <c r="J825" s="183"/>
      <c r="K825" s="183"/>
      <c r="L825" s="183"/>
      <c r="M825" s="183"/>
      <c r="N825" s="183"/>
    </row>
    <row r="826" spans="3:14">
      <c r="C826" s="183"/>
      <c r="D826" s="183"/>
      <c r="E826" s="183"/>
      <c r="F826" s="183"/>
      <c r="G826" s="183"/>
      <c r="H826" s="183"/>
      <c r="I826" s="183"/>
      <c r="J826" s="183"/>
      <c r="K826" s="183"/>
      <c r="L826" s="183"/>
      <c r="M826" s="183"/>
      <c r="N826" s="183"/>
    </row>
    <row r="827" spans="3:14">
      <c r="C827" s="183"/>
      <c r="D827" s="183"/>
      <c r="E827" s="183"/>
      <c r="F827" s="183"/>
      <c r="G827" s="183"/>
      <c r="H827" s="183"/>
      <c r="I827" s="183"/>
      <c r="J827" s="183"/>
      <c r="K827" s="183"/>
      <c r="L827" s="183"/>
      <c r="M827" s="183"/>
      <c r="N827" s="183"/>
    </row>
    <row r="828" spans="3:14">
      <c r="C828" s="183"/>
      <c r="D828" s="183"/>
      <c r="E828" s="183"/>
      <c r="F828" s="183"/>
      <c r="G828" s="183"/>
      <c r="H828" s="183"/>
      <c r="I828" s="183"/>
      <c r="J828" s="183"/>
      <c r="K828" s="183"/>
      <c r="L828" s="183"/>
      <c r="M828" s="183"/>
      <c r="N828" s="183"/>
    </row>
    <row r="829" spans="3:14">
      <c r="C829" s="183"/>
      <c r="D829" s="183"/>
      <c r="E829" s="183"/>
      <c r="F829" s="183"/>
      <c r="G829" s="183"/>
      <c r="H829" s="183"/>
      <c r="I829" s="183"/>
      <c r="J829" s="183"/>
      <c r="K829" s="183"/>
      <c r="L829" s="183"/>
      <c r="M829" s="183"/>
      <c r="N829" s="183"/>
    </row>
    <row r="830" spans="3:14">
      <c r="C830" s="183"/>
      <c r="D830" s="183"/>
      <c r="E830" s="183"/>
      <c r="F830" s="183"/>
      <c r="G830" s="183"/>
      <c r="H830" s="183"/>
      <c r="I830" s="183"/>
      <c r="J830" s="183"/>
      <c r="K830" s="183"/>
      <c r="L830" s="183"/>
      <c r="M830" s="183"/>
      <c r="N830" s="183"/>
    </row>
    <row r="831" spans="3:14">
      <c r="C831" s="183"/>
      <c r="D831" s="183"/>
      <c r="E831" s="183"/>
      <c r="F831" s="183"/>
      <c r="G831" s="183"/>
      <c r="H831" s="183"/>
      <c r="I831" s="183"/>
      <c r="J831" s="183"/>
      <c r="K831" s="183"/>
      <c r="L831" s="183"/>
      <c r="M831" s="183"/>
      <c r="N831" s="183"/>
    </row>
    <row r="832" spans="3:14">
      <c r="C832" s="183"/>
      <c r="D832" s="183"/>
      <c r="E832" s="183"/>
      <c r="F832" s="183"/>
      <c r="G832" s="183"/>
      <c r="H832" s="183"/>
      <c r="I832" s="183"/>
      <c r="J832" s="183"/>
      <c r="K832" s="183"/>
      <c r="L832" s="183"/>
      <c r="M832" s="183"/>
      <c r="N832" s="183"/>
    </row>
    <row r="833" spans="3:14">
      <c r="C833" s="183"/>
      <c r="D833" s="183"/>
      <c r="E833" s="183"/>
      <c r="F833" s="183"/>
      <c r="G833" s="183"/>
      <c r="H833" s="183"/>
      <c r="I833" s="183"/>
      <c r="J833" s="183"/>
      <c r="K833" s="183"/>
      <c r="L833" s="183"/>
      <c r="M833" s="183"/>
      <c r="N833" s="183"/>
    </row>
    <row r="834" spans="3:14">
      <c r="C834" s="183"/>
      <c r="D834" s="183"/>
      <c r="E834" s="183"/>
      <c r="F834" s="183"/>
      <c r="G834" s="183"/>
      <c r="H834" s="183"/>
      <c r="I834" s="183"/>
      <c r="J834" s="183"/>
      <c r="K834" s="183"/>
      <c r="L834" s="183"/>
      <c r="M834" s="183"/>
      <c r="N834" s="183"/>
    </row>
    <row r="835" spans="3:14">
      <c r="C835" s="183"/>
      <c r="D835" s="183"/>
      <c r="E835" s="183"/>
      <c r="F835" s="183"/>
      <c r="G835" s="183"/>
      <c r="H835" s="183"/>
      <c r="I835" s="183"/>
      <c r="J835" s="183"/>
      <c r="K835" s="183"/>
      <c r="L835" s="183"/>
      <c r="M835" s="183"/>
      <c r="N835" s="183"/>
    </row>
    <row r="836" spans="3:14">
      <c r="C836" s="183"/>
      <c r="D836" s="183"/>
      <c r="E836" s="183"/>
      <c r="F836" s="183"/>
      <c r="G836" s="183"/>
      <c r="H836" s="183"/>
      <c r="I836" s="183"/>
      <c r="J836" s="183"/>
      <c r="K836" s="183"/>
      <c r="L836" s="183"/>
      <c r="M836" s="183"/>
      <c r="N836" s="183"/>
    </row>
    <row r="837" spans="3:14">
      <c r="C837" s="183"/>
      <c r="D837" s="183"/>
      <c r="E837" s="183"/>
      <c r="F837" s="183"/>
      <c r="G837" s="183"/>
      <c r="H837" s="183"/>
      <c r="I837" s="183"/>
      <c r="J837" s="183"/>
      <c r="K837" s="183"/>
      <c r="L837" s="183"/>
      <c r="M837" s="183"/>
      <c r="N837" s="183"/>
    </row>
    <row r="838" spans="3:14">
      <c r="C838" s="183"/>
      <c r="D838" s="183"/>
      <c r="E838" s="183"/>
      <c r="F838" s="183"/>
      <c r="G838" s="183"/>
      <c r="H838" s="183"/>
      <c r="I838" s="183"/>
      <c r="J838" s="183"/>
      <c r="K838" s="183"/>
      <c r="L838" s="183"/>
      <c r="M838" s="183"/>
      <c r="N838" s="183"/>
    </row>
    <row r="839" spans="3:14">
      <c r="C839" s="183"/>
      <c r="D839" s="183"/>
      <c r="E839" s="183"/>
      <c r="F839" s="183"/>
      <c r="G839" s="183"/>
      <c r="H839" s="183"/>
      <c r="I839" s="183"/>
      <c r="J839" s="183"/>
      <c r="K839" s="183"/>
      <c r="L839" s="183"/>
      <c r="M839" s="183"/>
      <c r="N839" s="183"/>
    </row>
    <row r="840" spans="3:14">
      <c r="C840" s="183"/>
      <c r="D840" s="183"/>
      <c r="E840" s="183"/>
      <c r="F840" s="183"/>
      <c r="G840" s="183"/>
      <c r="H840" s="183"/>
      <c r="I840" s="183"/>
      <c r="J840" s="183"/>
      <c r="K840" s="183"/>
      <c r="L840" s="183"/>
      <c r="M840" s="183"/>
      <c r="N840" s="183"/>
    </row>
    <row r="841" spans="3:14">
      <c r="C841" s="183"/>
      <c r="D841" s="183"/>
      <c r="E841" s="183"/>
      <c r="F841" s="183"/>
      <c r="G841" s="183"/>
      <c r="H841" s="183"/>
      <c r="I841" s="183"/>
      <c r="J841" s="183"/>
      <c r="K841" s="183"/>
      <c r="L841" s="183"/>
      <c r="M841" s="183"/>
      <c r="N841" s="183"/>
    </row>
    <row r="842" spans="3:14">
      <c r="C842" s="183"/>
      <c r="D842" s="183"/>
      <c r="E842" s="183"/>
      <c r="F842" s="183"/>
      <c r="G842" s="183"/>
      <c r="H842" s="183"/>
      <c r="I842" s="183"/>
      <c r="J842" s="183"/>
      <c r="K842" s="183"/>
      <c r="L842" s="183"/>
      <c r="M842" s="183"/>
      <c r="N842" s="183"/>
    </row>
    <row r="843" spans="3:14">
      <c r="C843" s="183"/>
      <c r="D843" s="183"/>
      <c r="E843" s="183"/>
      <c r="F843" s="183"/>
      <c r="G843" s="183"/>
      <c r="H843" s="183"/>
      <c r="I843" s="183"/>
      <c r="J843" s="183"/>
      <c r="K843" s="183"/>
      <c r="L843" s="183"/>
      <c r="M843" s="183"/>
      <c r="N843" s="183"/>
    </row>
    <row r="844" spans="3:14">
      <c r="C844" s="183"/>
      <c r="D844" s="183"/>
      <c r="E844" s="183"/>
      <c r="F844" s="183"/>
      <c r="G844" s="183"/>
      <c r="H844" s="183"/>
      <c r="I844" s="183"/>
      <c r="J844" s="183"/>
      <c r="K844" s="183"/>
      <c r="L844" s="183"/>
      <c r="M844" s="183"/>
      <c r="N844" s="183"/>
    </row>
    <row r="845" spans="3:14">
      <c r="C845" s="183"/>
      <c r="D845" s="183"/>
      <c r="E845" s="183"/>
      <c r="F845" s="183"/>
      <c r="G845" s="183"/>
      <c r="H845" s="183"/>
      <c r="I845" s="183"/>
      <c r="J845" s="183"/>
      <c r="K845" s="183"/>
      <c r="L845" s="183"/>
      <c r="M845" s="183"/>
      <c r="N845" s="183"/>
    </row>
    <row r="846" spans="3:14">
      <c r="C846" s="183"/>
      <c r="D846" s="183"/>
      <c r="E846" s="183"/>
      <c r="F846" s="183"/>
      <c r="G846" s="183"/>
      <c r="H846" s="183"/>
      <c r="I846" s="183"/>
      <c r="J846" s="183"/>
      <c r="K846" s="183"/>
      <c r="L846" s="183"/>
      <c r="M846" s="183"/>
      <c r="N846" s="183"/>
    </row>
    <row r="847" spans="3:14">
      <c r="C847" s="183"/>
      <c r="D847" s="183"/>
      <c r="E847" s="183"/>
      <c r="F847" s="183"/>
      <c r="G847" s="183"/>
      <c r="H847" s="183"/>
      <c r="I847" s="183"/>
      <c r="J847" s="183"/>
      <c r="K847" s="183"/>
      <c r="L847" s="183"/>
      <c r="M847" s="183"/>
      <c r="N847" s="183"/>
    </row>
    <row r="848" spans="3:14">
      <c r="C848" s="183"/>
      <c r="D848" s="183"/>
      <c r="E848" s="183"/>
      <c r="F848" s="183"/>
      <c r="G848" s="183"/>
      <c r="H848" s="183"/>
      <c r="I848" s="183"/>
      <c r="J848" s="183"/>
      <c r="K848" s="183"/>
      <c r="L848" s="183"/>
      <c r="M848" s="183"/>
      <c r="N848" s="183"/>
    </row>
    <row r="849" spans="3:14">
      <c r="C849" s="183"/>
      <c r="D849" s="183"/>
      <c r="E849" s="183"/>
      <c r="F849" s="183"/>
      <c r="G849" s="183"/>
      <c r="H849" s="183"/>
      <c r="I849" s="183"/>
      <c r="J849" s="183"/>
      <c r="K849" s="183"/>
      <c r="L849" s="183"/>
      <c r="M849" s="183"/>
      <c r="N849" s="183"/>
    </row>
    <row r="850" spans="3:14">
      <c r="C850" s="183"/>
      <c r="D850" s="183"/>
      <c r="E850" s="183"/>
      <c r="F850" s="183"/>
      <c r="G850" s="183"/>
      <c r="H850" s="183"/>
      <c r="I850" s="183"/>
      <c r="J850" s="183"/>
      <c r="K850" s="183"/>
      <c r="L850" s="183"/>
      <c r="M850" s="183"/>
      <c r="N850" s="183"/>
    </row>
    <row r="851" spans="3:14">
      <c r="C851" s="183"/>
      <c r="D851" s="183"/>
      <c r="E851" s="183"/>
      <c r="F851" s="183"/>
      <c r="G851" s="183"/>
      <c r="H851" s="183"/>
      <c r="I851" s="183"/>
      <c r="J851" s="183"/>
      <c r="K851" s="183"/>
      <c r="L851" s="183"/>
      <c r="M851" s="183"/>
      <c r="N851" s="183"/>
    </row>
    <row r="852" spans="3:14">
      <c r="C852" s="183"/>
      <c r="D852" s="183"/>
      <c r="E852" s="183"/>
      <c r="F852" s="183"/>
      <c r="G852" s="183"/>
      <c r="H852" s="183"/>
      <c r="I852" s="183"/>
      <c r="J852" s="183"/>
      <c r="K852" s="183"/>
      <c r="L852" s="183"/>
      <c r="M852" s="183"/>
      <c r="N852" s="183"/>
    </row>
    <row r="853" spans="3:14">
      <c r="C853" s="183"/>
      <c r="D853" s="183"/>
      <c r="E853" s="183"/>
      <c r="F853" s="183"/>
      <c r="G853" s="183"/>
      <c r="H853" s="183"/>
      <c r="I853" s="183"/>
      <c r="J853" s="183"/>
      <c r="K853" s="183"/>
      <c r="L853" s="183"/>
      <c r="M853" s="183"/>
      <c r="N853" s="183"/>
    </row>
    <row r="854" spans="3:14">
      <c r="C854" s="183"/>
      <c r="D854" s="183"/>
      <c r="E854" s="183"/>
      <c r="F854" s="183"/>
      <c r="G854" s="183"/>
      <c r="H854" s="183"/>
      <c r="I854" s="183"/>
      <c r="J854" s="183"/>
      <c r="K854" s="183"/>
      <c r="L854" s="183"/>
      <c r="M854" s="183"/>
      <c r="N854" s="183"/>
    </row>
    <row r="855" spans="3:14">
      <c r="C855" s="183"/>
      <c r="D855" s="183"/>
      <c r="E855" s="183"/>
      <c r="F855" s="183"/>
      <c r="G855" s="183"/>
      <c r="H855" s="183"/>
      <c r="I855" s="183"/>
      <c r="J855" s="183"/>
      <c r="K855" s="183"/>
      <c r="L855" s="183"/>
      <c r="M855" s="183"/>
      <c r="N855" s="183"/>
    </row>
    <row r="856" spans="3:14">
      <c r="C856" s="183"/>
      <c r="D856" s="183"/>
      <c r="E856" s="183"/>
      <c r="F856" s="183"/>
      <c r="G856" s="183"/>
      <c r="H856" s="183"/>
      <c r="I856" s="183"/>
      <c r="J856" s="183"/>
      <c r="K856" s="183"/>
      <c r="L856" s="183"/>
      <c r="M856" s="183"/>
      <c r="N856" s="183"/>
    </row>
    <row r="857" spans="3:14">
      <c r="C857" s="183"/>
      <c r="D857" s="183"/>
      <c r="E857" s="183"/>
      <c r="F857" s="183"/>
      <c r="G857" s="183"/>
      <c r="H857" s="183"/>
      <c r="I857" s="183"/>
      <c r="J857" s="183"/>
      <c r="K857" s="183"/>
      <c r="L857" s="183"/>
      <c r="M857" s="183"/>
      <c r="N857" s="183"/>
    </row>
    <row r="858" spans="3:14">
      <c r="C858" s="183"/>
      <c r="D858" s="183"/>
      <c r="E858" s="183"/>
      <c r="F858" s="183"/>
      <c r="G858" s="183"/>
      <c r="H858" s="183"/>
      <c r="I858" s="183"/>
      <c r="J858" s="183"/>
      <c r="K858" s="183"/>
      <c r="L858" s="183"/>
      <c r="M858" s="183"/>
      <c r="N858" s="183"/>
    </row>
    <row r="859" spans="3:14">
      <c r="C859" s="183"/>
      <c r="D859" s="183"/>
      <c r="E859" s="183"/>
      <c r="F859" s="183"/>
      <c r="G859" s="183"/>
      <c r="H859" s="183"/>
      <c r="I859" s="183"/>
      <c r="J859" s="183"/>
      <c r="K859" s="183"/>
      <c r="L859" s="183"/>
      <c r="M859" s="183"/>
      <c r="N859" s="183"/>
    </row>
    <row r="860" spans="3:14">
      <c r="C860" s="183"/>
      <c r="D860" s="183"/>
      <c r="E860" s="183"/>
      <c r="F860" s="183"/>
      <c r="G860" s="183"/>
      <c r="H860" s="183"/>
      <c r="I860" s="183"/>
      <c r="J860" s="183"/>
      <c r="K860" s="183"/>
      <c r="L860" s="183"/>
      <c r="M860" s="183"/>
      <c r="N860" s="183"/>
    </row>
    <row r="861" spans="3:14">
      <c r="C861" s="183"/>
      <c r="D861" s="183"/>
      <c r="E861" s="183"/>
      <c r="F861" s="183"/>
      <c r="G861" s="183"/>
      <c r="H861" s="183"/>
      <c r="I861" s="183"/>
      <c r="J861" s="183"/>
      <c r="K861" s="183"/>
      <c r="L861" s="183"/>
      <c r="M861" s="183"/>
      <c r="N861" s="183"/>
    </row>
    <row r="862" spans="3:14">
      <c r="C862" s="183"/>
      <c r="D862" s="183"/>
      <c r="E862" s="183"/>
      <c r="F862" s="183"/>
      <c r="G862" s="183"/>
      <c r="H862" s="183"/>
      <c r="I862" s="183"/>
      <c r="J862" s="183"/>
      <c r="K862" s="183"/>
      <c r="L862" s="183"/>
      <c r="M862" s="183"/>
      <c r="N862" s="183"/>
    </row>
    <row r="863" spans="3:14">
      <c r="C863" s="183"/>
      <c r="D863" s="183"/>
      <c r="E863" s="183"/>
      <c r="F863" s="183"/>
      <c r="G863" s="183"/>
      <c r="H863" s="183"/>
      <c r="I863" s="183"/>
      <c r="J863" s="183"/>
      <c r="K863" s="183"/>
      <c r="L863" s="183"/>
      <c r="M863" s="183"/>
      <c r="N863" s="183"/>
    </row>
    <row r="864" spans="3:14">
      <c r="C864" s="183"/>
      <c r="D864" s="183"/>
      <c r="E864" s="183"/>
      <c r="F864" s="183"/>
      <c r="G864" s="183"/>
      <c r="H864" s="183"/>
      <c r="I864" s="183"/>
      <c r="J864" s="183"/>
      <c r="K864" s="183"/>
      <c r="L864" s="183"/>
      <c r="M864" s="183"/>
      <c r="N864" s="183"/>
    </row>
    <row r="865" spans="3:14">
      <c r="C865" s="183"/>
      <c r="D865" s="183"/>
      <c r="E865" s="183"/>
      <c r="F865" s="183"/>
      <c r="G865" s="183"/>
      <c r="H865" s="183"/>
      <c r="I865" s="183"/>
      <c r="J865" s="183"/>
      <c r="K865" s="183"/>
      <c r="L865" s="183"/>
      <c r="M865" s="183"/>
      <c r="N865" s="183"/>
    </row>
    <row r="866" spans="3:14">
      <c r="C866" s="183"/>
      <c r="D866" s="183"/>
      <c r="E866" s="183"/>
      <c r="F866" s="183"/>
      <c r="G866" s="183"/>
      <c r="H866" s="183"/>
      <c r="I866" s="183"/>
      <c r="J866" s="183"/>
      <c r="K866" s="183"/>
      <c r="L866" s="183"/>
      <c r="M866" s="183"/>
      <c r="N866" s="183"/>
    </row>
    <row r="867" spans="3:14">
      <c r="C867" s="183"/>
      <c r="D867" s="183"/>
      <c r="E867" s="183"/>
      <c r="F867" s="183"/>
      <c r="G867" s="183"/>
      <c r="H867" s="183"/>
      <c r="I867" s="183"/>
      <c r="J867" s="183"/>
      <c r="K867" s="183"/>
      <c r="L867" s="183"/>
      <c r="M867" s="183"/>
      <c r="N867" s="183"/>
    </row>
    <row r="868" spans="3:14">
      <c r="C868" s="183"/>
      <c r="D868" s="183"/>
      <c r="E868" s="183"/>
      <c r="F868" s="183"/>
      <c r="G868" s="183"/>
      <c r="H868" s="183"/>
      <c r="I868" s="183"/>
      <c r="J868" s="183"/>
      <c r="K868" s="183"/>
      <c r="L868" s="183"/>
      <c r="M868" s="183"/>
      <c r="N868" s="183"/>
    </row>
    <row r="869" spans="3:14">
      <c r="C869" s="183"/>
      <c r="D869" s="183"/>
      <c r="E869" s="183"/>
      <c r="F869" s="183"/>
      <c r="G869" s="183"/>
      <c r="H869" s="183"/>
      <c r="I869" s="183"/>
      <c r="J869" s="183"/>
      <c r="K869" s="183"/>
      <c r="L869" s="183"/>
      <c r="M869" s="183"/>
      <c r="N869" s="183"/>
    </row>
    <row r="870" spans="3:14">
      <c r="C870" s="183"/>
      <c r="D870" s="183"/>
      <c r="E870" s="183"/>
      <c r="F870" s="183"/>
      <c r="G870" s="183"/>
      <c r="H870" s="183"/>
      <c r="I870" s="183"/>
      <c r="J870" s="183"/>
      <c r="K870" s="183"/>
      <c r="L870" s="183"/>
      <c r="M870" s="183"/>
      <c r="N870" s="183"/>
    </row>
    <row r="871" spans="3:14">
      <c r="C871" s="183"/>
      <c r="D871" s="183"/>
      <c r="E871" s="183"/>
      <c r="F871" s="183"/>
      <c r="G871" s="183"/>
      <c r="H871" s="183"/>
      <c r="I871" s="183"/>
      <c r="J871" s="183"/>
      <c r="K871" s="183"/>
      <c r="L871" s="183"/>
      <c r="M871" s="183"/>
      <c r="N871" s="183"/>
    </row>
    <row r="872" spans="3:14">
      <c r="C872" s="183"/>
      <c r="D872" s="183"/>
      <c r="E872" s="183"/>
      <c r="F872" s="183"/>
      <c r="G872" s="183"/>
      <c r="H872" s="183"/>
      <c r="I872" s="183"/>
      <c r="J872" s="183"/>
      <c r="K872" s="183"/>
      <c r="L872" s="183"/>
      <c r="M872" s="183"/>
      <c r="N872" s="183"/>
    </row>
    <row r="873" spans="3:14">
      <c r="C873" s="183"/>
      <c r="D873" s="183"/>
      <c r="E873" s="183"/>
      <c r="F873" s="183"/>
      <c r="G873" s="183"/>
      <c r="H873" s="183"/>
      <c r="I873" s="183"/>
      <c r="J873" s="183"/>
      <c r="K873" s="183"/>
      <c r="L873" s="183"/>
      <c r="M873" s="183"/>
      <c r="N873" s="183"/>
    </row>
    <row r="874" spans="3:14">
      <c r="C874" s="183"/>
      <c r="D874" s="183"/>
      <c r="E874" s="183"/>
      <c r="F874" s="183"/>
      <c r="G874" s="183"/>
      <c r="H874" s="183"/>
      <c r="I874" s="183"/>
      <c r="J874" s="183"/>
      <c r="K874" s="183"/>
      <c r="L874" s="183"/>
      <c r="M874" s="183"/>
      <c r="N874" s="183"/>
    </row>
    <row r="875" spans="3:14">
      <c r="C875" s="183"/>
      <c r="D875" s="183"/>
      <c r="E875" s="183"/>
      <c r="F875" s="183"/>
      <c r="G875" s="183"/>
      <c r="H875" s="183"/>
      <c r="I875" s="183"/>
      <c r="J875" s="183"/>
      <c r="K875" s="183"/>
      <c r="L875" s="183"/>
      <c r="M875" s="183"/>
      <c r="N875" s="183"/>
    </row>
    <row r="876" spans="3:14">
      <c r="C876" s="183"/>
      <c r="D876" s="183"/>
      <c r="E876" s="183"/>
      <c r="F876" s="183"/>
      <c r="G876" s="183"/>
      <c r="H876" s="183"/>
      <c r="I876" s="183"/>
      <c r="J876" s="183"/>
      <c r="K876" s="183"/>
      <c r="L876" s="183"/>
      <c r="M876" s="183"/>
      <c r="N876" s="183"/>
    </row>
    <row r="877" spans="3:14">
      <c r="C877" s="183"/>
      <c r="D877" s="183"/>
      <c r="E877" s="183"/>
      <c r="F877" s="183"/>
      <c r="G877" s="183"/>
      <c r="H877" s="183"/>
      <c r="I877" s="183"/>
      <c r="J877" s="183"/>
      <c r="K877" s="183"/>
      <c r="L877" s="183"/>
      <c r="M877" s="183"/>
      <c r="N877" s="183"/>
    </row>
    <row r="878" spans="3:14">
      <c r="C878" s="183"/>
      <c r="D878" s="183"/>
      <c r="E878" s="183"/>
      <c r="F878" s="183"/>
      <c r="G878" s="183"/>
      <c r="H878" s="183"/>
      <c r="I878" s="183"/>
      <c r="J878" s="183"/>
      <c r="K878" s="183"/>
      <c r="L878" s="183"/>
      <c r="M878" s="183"/>
      <c r="N878" s="183"/>
    </row>
    <row r="879" spans="3:14">
      <c r="C879" s="183"/>
      <c r="D879" s="183"/>
      <c r="E879" s="183"/>
      <c r="F879" s="183"/>
      <c r="G879" s="183"/>
      <c r="H879" s="183"/>
      <c r="I879" s="183"/>
      <c r="J879" s="183"/>
      <c r="K879" s="183"/>
      <c r="L879" s="183"/>
      <c r="M879" s="183"/>
      <c r="N879" s="183"/>
    </row>
    <row r="880" spans="3:14">
      <c r="C880" s="183"/>
      <c r="D880" s="183"/>
      <c r="E880" s="183"/>
      <c r="F880" s="183"/>
      <c r="G880" s="183"/>
      <c r="H880" s="183"/>
      <c r="I880" s="183"/>
      <c r="J880" s="183"/>
      <c r="K880" s="183"/>
      <c r="L880" s="183"/>
      <c r="M880" s="183"/>
      <c r="N880" s="183"/>
    </row>
    <row r="881" spans="3:14">
      <c r="C881" s="183"/>
      <c r="D881" s="183"/>
      <c r="E881" s="183"/>
      <c r="F881" s="183"/>
      <c r="G881" s="183"/>
      <c r="H881" s="183"/>
      <c r="I881" s="183"/>
      <c r="J881" s="183"/>
      <c r="K881" s="183"/>
      <c r="L881" s="183"/>
      <c r="M881" s="183"/>
      <c r="N881" s="183"/>
    </row>
    <row r="882" spans="3:14">
      <c r="C882" s="183"/>
      <c r="D882" s="183"/>
      <c r="E882" s="183"/>
      <c r="F882" s="183"/>
      <c r="G882" s="183"/>
      <c r="H882" s="183"/>
      <c r="I882" s="183"/>
      <c r="J882" s="183"/>
      <c r="K882" s="183"/>
      <c r="L882" s="183"/>
      <c r="M882" s="183"/>
      <c r="N882" s="183"/>
    </row>
    <row r="883" spans="3:14">
      <c r="C883" s="183"/>
      <c r="D883" s="183"/>
      <c r="E883" s="183"/>
      <c r="F883" s="183"/>
      <c r="G883" s="183"/>
      <c r="H883" s="183"/>
      <c r="I883" s="183"/>
      <c r="J883" s="183"/>
      <c r="K883" s="183"/>
      <c r="L883" s="183"/>
      <c r="M883" s="183"/>
      <c r="N883" s="183"/>
    </row>
    <row r="884" spans="3:14">
      <c r="C884" s="183"/>
      <c r="D884" s="183"/>
      <c r="E884" s="183"/>
      <c r="F884" s="183"/>
      <c r="G884" s="183"/>
      <c r="H884" s="183"/>
      <c r="I884" s="183"/>
      <c r="J884" s="183"/>
      <c r="K884" s="183"/>
      <c r="L884" s="183"/>
      <c r="M884" s="183"/>
      <c r="N884" s="183"/>
    </row>
    <row r="885" spans="3:14">
      <c r="C885" s="183"/>
      <c r="D885" s="183"/>
      <c r="E885" s="183"/>
      <c r="F885" s="183"/>
      <c r="G885" s="183"/>
      <c r="H885" s="183"/>
      <c r="I885" s="183"/>
      <c r="J885" s="183"/>
      <c r="K885" s="183"/>
      <c r="L885" s="183"/>
      <c r="M885" s="183"/>
      <c r="N885" s="183"/>
    </row>
    <row r="886" spans="3:14">
      <c r="C886" s="183"/>
      <c r="D886" s="183"/>
      <c r="E886" s="183"/>
      <c r="F886" s="183"/>
      <c r="G886" s="183"/>
      <c r="H886" s="183"/>
      <c r="I886" s="183"/>
      <c r="J886" s="183"/>
      <c r="K886" s="183"/>
      <c r="L886" s="183"/>
      <c r="M886" s="183"/>
      <c r="N886" s="183"/>
    </row>
    <row r="887" spans="3:14">
      <c r="C887" s="183"/>
      <c r="D887" s="183"/>
      <c r="E887" s="183"/>
      <c r="F887" s="183"/>
      <c r="G887" s="183"/>
      <c r="H887" s="183"/>
      <c r="I887" s="183"/>
      <c r="J887" s="183"/>
      <c r="K887" s="183"/>
      <c r="L887" s="183"/>
      <c r="M887" s="183"/>
      <c r="N887" s="183"/>
    </row>
    <row r="888" spans="3:14">
      <c r="C888" s="183"/>
      <c r="D888" s="183"/>
      <c r="E888" s="183"/>
      <c r="F888" s="183"/>
      <c r="G888" s="183"/>
      <c r="H888" s="183"/>
      <c r="I888" s="183"/>
      <c r="J888" s="183"/>
      <c r="K888" s="183"/>
      <c r="L888" s="183"/>
      <c r="M888" s="183"/>
      <c r="N888" s="183"/>
    </row>
    <row r="889" spans="3:14">
      <c r="C889" s="183"/>
      <c r="D889" s="183"/>
      <c r="E889" s="183"/>
      <c r="F889" s="183"/>
      <c r="G889" s="183"/>
      <c r="H889" s="183"/>
      <c r="I889" s="183"/>
      <c r="J889" s="183"/>
      <c r="K889" s="183"/>
      <c r="L889" s="183"/>
      <c r="M889" s="183"/>
      <c r="N889" s="183"/>
    </row>
    <row r="890" spans="3:14">
      <c r="C890" s="183"/>
      <c r="D890" s="183"/>
      <c r="E890" s="183"/>
      <c r="F890" s="183"/>
      <c r="G890" s="183"/>
      <c r="H890" s="183"/>
      <c r="I890" s="183"/>
      <c r="J890" s="183"/>
      <c r="K890" s="183"/>
      <c r="L890" s="183"/>
      <c r="M890" s="183"/>
      <c r="N890" s="183"/>
    </row>
    <row r="891" spans="3:14">
      <c r="C891" s="183"/>
      <c r="D891" s="183"/>
      <c r="E891" s="183"/>
      <c r="F891" s="183"/>
      <c r="G891" s="183"/>
      <c r="H891" s="183"/>
      <c r="I891" s="183"/>
      <c r="J891" s="183"/>
      <c r="K891" s="183"/>
      <c r="L891" s="183"/>
      <c r="M891" s="183"/>
      <c r="N891" s="183"/>
    </row>
    <row r="892" spans="3:14">
      <c r="C892" s="183"/>
      <c r="D892" s="183"/>
      <c r="E892" s="183"/>
      <c r="F892" s="183"/>
      <c r="G892" s="183"/>
      <c r="H892" s="183"/>
      <c r="I892" s="183"/>
      <c r="J892" s="183"/>
      <c r="K892" s="183"/>
      <c r="L892" s="183"/>
      <c r="M892" s="183"/>
      <c r="N892" s="183"/>
    </row>
    <row r="893" spans="3:14">
      <c r="C893" s="183"/>
      <c r="D893" s="183"/>
      <c r="E893" s="183"/>
      <c r="F893" s="183"/>
      <c r="G893" s="183"/>
      <c r="H893" s="183"/>
      <c r="I893" s="183"/>
      <c r="J893" s="183"/>
      <c r="K893" s="183"/>
      <c r="L893" s="183"/>
      <c r="M893" s="183"/>
      <c r="N893" s="183"/>
    </row>
    <row r="894" spans="3:14">
      <c r="C894" s="183"/>
      <c r="D894" s="183"/>
      <c r="E894" s="183"/>
      <c r="F894" s="183"/>
      <c r="G894" s="183"/>
      <c r="H894" s="183"/>
      <c r="I894" s="183"/>
      <c r="J894" s="183"/>
      <c r="K894" s="183"/>
      <c r="L894" s="183"/>
      <c r="M894" s="183"/>
      <c r="N894" s="183"/>
    </row>
    <row r="895" spans="3:14">
      <c r="C895" s="183"/>
      <c r="D895" s="183"/>
      <c r="E895" s="183"/>
      <c r="F895" s="183"/>
      <c r="G895" s="183"/>
      <c r="H895" s="183"/>
      <c r="I895" s="183"/>
      <c r="J895" s="183"/>
      <c r="K895" s="183"/>
      <c r="L895" s="183"/>
      <c r="M895" s="183"/>
      <c r="N895" s="183"/>
    </row>
    <row r="896" spans="3:14">
      <c r="C896" s="183"/>
      <c r="D896" s="183"/>
      <c r="E896" s="183"/>
      <c r="F896" s="183"/>
      <c r="G896" s="183"/>
      <c r="H896" s="183"/>
      <c r="I896" s="183"/>
      <c r="J896" s="183"/>
      <c r="K896" s="183"/>
      <c r="L896" s="183"/>
      <c r="M896" s="183"/>
      <c r="N896" s="183"/>
    </row>
    <row r="897" spans="3:14">
      <c r="C897" s="183"/>
      <c r="D897" s="183"/>
      <c r="E897" s="183"/>
      <c r="F897" s="183"/>
      <c r="G897" s="183"/>
      <c r="H897" s="183"/>
      <c r="I897" s="183"/>
      <c r="J897" s="183"/>
      <c r="K897" s="183"/>
      <c r="L897" s="183"/>
      <c r="M897" s="183"/>
      <c r="N897" s="183"/>
    </row>
    <row r="898" spans="3:14">
      <c r="C898" s="183"/>
      <c r="D898" s="183"/>
      <c r="E898" s="183"/>
      <c r="F898" s="183"/>
      <c r="G898" s="183"/>
      <c r="H898" s="183"/>
      <c r="I898" s="183"/>
      <c r="J898" s="183"/>
      <c r="K898" s="183"/>
      <c r="L898" s="183"/>
      <c r="M898" s="183"/>
      <c r="N898" s="183"/>
    </row>
    <row r="899" spans="3:14">
      <c r="C899" s="183"/>
      <c r="D899" s="183"/>
      <c r="E899" s="183"/>
      <c r="F899" s="183"/>
      <c r="G899" s="183"/>
      <c r="H899" s="183"/>
      <c r="I899" s="183"/>
      <c r="J899" s="183"/>
      <c r="K899" s="183"/>
      <c r="L899" s="183"/>
      <c r="M899" s="183"/>
      <c r="N899" s="183"/>
    </row>
    <row r="900" spans="3:14">
      <c r="C900" s="183"/>
      <c r="D900" s="183"/>
      <c r="E900" s="183"/>
      <c r="F900" s="183"/>
      <c r="G900" s="183"/>
      <c r="H900" s="183"/>
      <c r="I900" s="183"/>
      <c r="J900" s="183"/>
      <c r="K900" s="183"/>
      <c r="L900" s="183"/>
      <c r="M900" s="183"/>
      <c r="N900" s="183"/>
    </row>
    <row r="901" spans="3:14">
      <c r="C901" s="183"/>
      <c r="D901" s="183"/>
      <c r="E901" s="183"/>
      <c r="F901" s="183"/>
      <c r="G901" s="183"/>
      <c r="H901" s="183"/>
      <c r="I901" s="183"/>
      <c r="J901" s="183"/>
      <c r="K901" s="183"/>
      <c r="L901" s="183"/>
      <c r="M901" s="183"/>
      <c r="N901" s="183"/>
    </row>
    <row r="902" spans="3:14">
      <c r="C902" s="183"/>
      <c r="D902" s="183"/>
      <c r="E902" s="183"/>
      <c r="F902" s="183"/>
      <c r="G902" s="183"/>
      <c r="H902" s="183"/>
      <c r="I902" s="183"/>
      <c r="J902" s="183"/>
      <c r="K902" s="183"/>
      <c r="L902" s="183"/>
      <c r="M902" s="183"/>
      <c r="N902" s="183"/>
    </row>
    <row r="903" spans="3:14">
      <c r="C903" s="183"/>
      <c r="D903" s="183"/>
      <c r="E903" s="183"/>
      <c r="F903" s="183"/>
      <c r="G903" s="183"/>
      <c r="H903" s="183"/>
      <c r="I903" s="183"/>
      <c r="J903" s="183"/>
      <c r="K903" s="183"/>
      <c r="L903" s="183"/>
      <c r="M903" s="183"/>
      <c r="N903" s="183"/>
    </row>
    <row r="904" spans="3:14">
      <c r="C904" s="183"/>
      <c r="D904" s="183"/>
      <c r="E904" s="183"/>
      <c r="F904" s="183"/>
      <c r="G904" s="183"/>
      <c r="H904" s="183"/>
      <c r="I904" s="183"/>
      <c r="J904" s="183"/>
      <c r="K904" s="183"/>
      <c r="L904" s="183"/>
      <c r="M904" s="183"/>
      <c r="N904" s="183"/>
    </row>
    <row r="905" spans="3:14">
      <c r="C905" s="183"/>
      <c r="D905" s="183"/>
      <c r="E905" s="183"/>
      <c r="F905" s="183"/>
      <c r="G905" s="183"/>
      <c r="H905" s="183"/>
      <c r="I905" s="183"/>
      <c r="J905" s="183"/>
      <c r="K905" s="183"/>
      <c r="L905" s="183"/>
      <c r="M905" s="183"/>
      <c r="N905" s="183"/>
    </row>
    <row r="906" spans="3:14">
      <c r="C906" s="183"/>
      <c r="D906" s="183"/>
      <c r="E906" s="183"/>
      <c r="F906" s="183"/>
      <c r="G906" s="183"/>
      <c r="H906" s="183"/>
      <c r="I906" s="183"/>
      <c r="J906" s="183"/>
      <c r="K906" s="183"/>
      <c r="L906" s="183"/>
      <c r="M906" s="183"/>
      <c r="N906" s="183"/>
    </row>
    <row r="907" spans="3:14">
      <c r="C907" s="183"/>
      <c r="D907" s="183"/>
      <c r="E907" s="183"/>
      <c r="F907" s="183"/>
      <c r="G907" s="183"/>
      <c r="H907" s="183"/>
      <c r="I907" s="183"/>
      <c r="J907" s="183"/>
      <c r="K907" s="183"/>
      <c r="L907" s="183"/>
      <c r="M907" s="183"/>
      <c r="N907" s="183"/>
    </row>
    <row r="908" spans="3:14">
      <c r="C908" s="183"/>
      <c r="D908" s="183"/>
      <c r="E908" s="183"/>
      <c r="F908" s="183"/>
      <c r="G908" s="183"/>
      <c r="H908" s="183"/>
      <c r="I908" s="183"/>
      <c r="J908" s="183"/>
      <c r="K908" s="183"/>
      <c r="L908" s="183"/>
      <c r="M908" s="183"/>
      <c r="N908" s="183"/>
    </row>
    <row r="909" spans="3:14">
      <c r="C909" s="183"/>
      <c r="D909" s="183"/>
      <c r="E909" s="183"/>
      <c r="F909" s="183"/>
      <c r="G909" s="183"/>
      <c r="H909" s="183"/>
      <c r="I909" s="183"/>
      <c r="J909" s="183"/>
      <c r="K909" s="183"/>
      <c r="L909" s="183"/>
      <c r="M909" s="183"/>
      <c r="N909" s="183"/>
    </row>
    <row r="910" spans="3:14">
      <c r="C910" s="183"/>
      <c r="D910" s="183"/>
      <c r="E910" s="183"/>
      <c r="F910" s="183"/>
      <c r="G910" s="183"/>
      <c r="H910" s="183"/>
      <c r="I910" s="183"/>
      <c r="J910" s="183"/>
      <c r="K910" s="183"/>
      <c r="L910" s="183"/>
      <c r="M910" s="183"/>
      <c r="N910" s="183"/>
    </row>
    <row r="911" spans="3:14">
      <c r="C911" s="183"/>
      <c r="D911" s="183"/>
      <c r="E911" s="183"/>
      <c r="F911" s="183"/>
      <c r="G911" s="183"/>
      <c r="H911" s="183"/>
      <c r="I911" s="183"/>
      <c r="J911" s="183"/>
      <c r="K911" s="183"/>
      <c r="L911" s="183"/>
      <c r="M911" s="183"/>
      <c r="N911" s="183"/>
    </row>
    <row r="912" spans="3:14">
      <c r="C912" s="183"/>
      <c r="D912" s="183"/>
      <c r="E912" s="183"/>
      <c r="F912" s="183"/>
      <c r="G912" s="183"/>
      <c r="H912" s="183"/>
      <c r="I912" s="183"/>
      <c r="J912" s="183"/>
      <c r="K912" s="183"/>
      <c r="L912" s="183"/>
      <c r="M912" s="183"/>
      <c r="N912" s="183"/>
    </row>
    <row r="913" spans="3:14">
      <c r="C913" s="183"/>
      <c r="D913" s="183"/>
      <c r="E913" s="183"/>
      <c r="F913" s="183"/>
      <c r="G913" s="183"/>
      <c r="H913" s="183"/>
      <c r="I913" s="183"/>
      <c r="J913" s="183"/>
      <c r="K913" s="183"/>
      <c r="L913" s="183"/>
      <c r="M913" s="183"/>
      <c r="N913" s="183"/>
    </row>
    <row r="914" spans="3:14">
      <c r="C914" s="183"/>
      <c r="D914" s="183"/>
      <c r="E914" s="183"/>
      <c r="F914" s="183"/>
      <c r="G914" s="183"/>
      <c r="H914" s="183"/>
      <c r="I914" s="183"/>
      <c r="J914" s="183"/>
      <c r="K914" s="183"/>
      <c r="L914" s="183"/>
      <c r="M914" s="183"/>
      <c r="N914" s="183"/>
    </row>
    <row r="915" spans="3:14">
      <c r="C915" s="183"/>
      <c r="D915" s="183"/>
      <c r="E915" s="183"/>
      <c r="F915" s="183"/>
      <c r="G915" s="183"/>
      <c r="H915" s="183"/>
      <c r="I915" s="183"/>
      <c r="J915" s="183"/>
      <c r="K915" s="183"/>
      <c r="L915" s="183"/>
      <c r="M915" s="183"/>
      <c r="N915" s="183"/>
    </row>
    <row r="916" spans="3:14">
      <c r="C916" s="183"/>
      <c r="D916" s="183"/>
      <c r="E916" s="183"/>
      <c r="F916" s="183"/>
      <c r="G916" s="183"/>
      <c r="H916" s="183"/>
      <c r="I916" s="183"/>
      <c r="J916" s="183"/>
      <c r="K916" s="183"/>
      <c r="L916" s="183"/>
      <c r="M916" s="183"/>
      <c r="N916" s="183"/>
    </row>
    <row r="917" spans="3:14">
      <c r="C917" s="183"/>
      <c r="D917" s="183"/>
      <c r="E917" s="183"/>
      <c r="F917" s="183"/>
      <c r="G917" s="183"/>
      <c r="H917" s="183"/>
      <c r="I917" s="183"/>
      <c r="J917" s="183"/>
      <c r="K917" s="183"/>
      <c r="L917" s="183"/>
      <c r="M917" s="183"/>
      <c r="N917" s="183"/>
    </row>
    <row r="918" spans="3:14">
      <c r="C918" s="183"/>
      <c r="D918" s="183"/>
      <c r="E918" s="183"/>
      <c r="F918" s="183"/>
      <c r="G918" s="183"/>
      <c r="H918" s="183"/>
      <c r="I918" s="183"/>
      <c r="J918" s="183"/>
      <c r="K918" s="183"/>
      <c r="L918" s="183"/>
      <c r="M918" s="183"/>
      <c r="N918" s="183"/>
    </row>
    <row r="919" spans="3:14">
      <c r="C919" s="183"/>
      <c r="D919" s="183"/>
      <c r="E919" s="183"/>
      <c r="F919" s="183"/>
      <c r="G919" s="183"/>
      <c r="H919" s="183"/>
      <c r="I919" s="183"/>
      <c r="J919" s="183"/>
      <c r="K919" s="183"/>
      <c r="L919" s="183"/>
      <c r="M919" s="183"/>
      <c r="N919" s="183"/>
    </row>
    <row r="920" spans="3:14">
      <c r="C920" s="183"/>
      <c r="D920" s="183"/>
      <c r="E920" s="183"/>
      <c r="F920" s="183"/>
      <c r="G920" s="183"/>
      <c r="H920" s="183"/>
      <c r="I920" s="183"/>
      <c r="J920" s="183"/>
      <c r="K920" s="183"/>
      <c r="L920" s="183"/>
      <c r="M920" s="183"/>
      <c r="N920" s="183"/>
    </row>
    <row r="921" spans="3:14">
      <c r="C921" s="183"/>
      <c r="D921" s="183"/>
      <c r="E921" s="183"/>
      <c r="F921" s="183"/>
      <c r="G921" s="183"/>
      <c r="H921" s="183"/>
      <c r="I921" s="183"/>
      <c r="J921" s="183"/>
      <c r="K921" s="183"/>
      <c r="L921" s="183"/>
      <c r="M921" s="183"/>
      <c r="N921" s="183"/>
    </row>
    <row r="922" spans="3:14">
      <c r="C922" s="183"/>
      <c r="D922" s="183"/>
      <c r="E922" s="183"/>
      <c r="F922" s="183"/>
      <c r="G922" s="183"/>
      <c r="H922" s="183"/>
      <c r="I922" s="183"/>
      <c r="J922" s="183"/>
      <c r="K922" s="183"/>
      <c r="L922" s="183"/>
      <c r="M922" s="183"/>
      <c r="N922" s="183"/>
    </row>
    <row r="923" spans="3:14">
      <c r="C923" s="183"/>
      <c r="D923" s="183"/>
      <c r="E923" s="183"/>
      <c r="F923" s="183"/>
      <c r="G923" s="183"/>
      <c r="H923" s="183"/>
      <c r="I923" s="183"/>
      <c r="J923" s="183"/>
      <c r="K923" s="183"/>
      <c r="L923" s="183"/>
      <c r="M923" s="183"/>
      <c r="N923" s="183"/>
    </row>
    <row r="924" spans="3:14">
      <c r="C924" s="183"/>
      <c r="D924" s="183"/>
      <c r="E924" s="183"/>
      <c r="F924" s="183"/>
      <c r="G924" s="183"/>
      <c r="H924" s="183"/>
      <c r="I924" s="183"/>
      <c r="J924" s="183"/>
      <c r="K924" s="183"/>
      <c r="L924" s="183"/>
      <c r="M924" s="183"/>
      <c r="N924" s="183"/>
    </row>
    <row r="925" spans="3:14">
      <c r="C925" s="183"/>
      <c r="D925" s="183"/>
      <c r="E925" s="183"/>
      <c r="F925" s="183"/>
      <c r="G925" s="183"/>
      <c r="H925" s="183"/>
      <c r="I925" s="183"/>
      <c r="J925" s="183"/>
      <c r="K925" s="183"/>
      <c r="L925" s="183"/>
      <c r="M925" s="183"/>
      <c r="N925" s="183"/>
    </row>
    <row r="926" spans="3:14">
      <c r="C926" s="183"/>
      <c r="D926" s="183"/>
      <c r="E926" s="183"/>
      <c r="F926" s="183"/>
      <c r="G926" s="183"/>
      <c r="H926" s="183"/>
      <c r="I926" s="183"/>
      <c r="J926" s="183"/>
      <c r="K926" s="183"/>
      <c r="L926" s="183"/>
      <c r="M926" s="183"/>
      <c r="N926" s="183"/>
    </row>
    <row r="927" spans="3:14">
      <c r="C927" s="183"/>
      <c r="D927" s="183"/>
      <c r="E927" s="183"/>
      <c r="F927" s="183"/>
      <c r="G927" s="183"/>
      <c r="H927" s="183"/>
      <c r="I927" s="183"/>
      <c r="J927" s="183"/>
      <c r="K927" s="183"/>
      <c r="L927" s="183"/>
      <c r="M927" s="183"/>
      <c r="N927" s="183"/>
    </row>
    <row r="928" spans="3:14">
      <c r="C928" s="183"/>
      <c r="D928" s="183"/>
      <c r="E928" s="183"/>
      <c r="F928" s="183"/>
      <c r="G928" s="183"/>
      <c r="H928" s="183"/>
      <c r="I928" s="183"/>
      <c r="J928" s="183"/>
      <c r="K928" s="183"/>
      <c r="L928" s="183"/>
      <c r="M928" s="183"/>
      <c r="N928" s="183"/>
    </row>
    <row r="929" spans="3:14">
      <c r="C929" s="183"/>
      <c r="D929" s="183"/>
      <c r="E929" s="183"/>
      <c r="F929" s="183"/>
      <c r="G929" s="183"/>
      <c r="H929" s="183"/>
      <c r="I929" s="183"/>
      <c r="J929" s="183"/>
      <c r="K929" s="183"/>
      <c r="L929" s="183"/>
      <c r="M929" s="183"/>
      <c r="N929" s="183"/>
    </row>
    <row r="930" spans="3:14">
      <c r="C930" s="183"/>
      <c r="D930" s="183"/>
      <c r="E930" s="183"/>
      <c r="F930" s="183"/>
      <c r="G930" s="183"/>
      <c r="H930" s="183"/>
      <c r="I930" s="183"/>
      <c r="J930" s="183"/>
      <c r="K930" s="183"/>
      <c r="L930" s="183"/>
      <c r="M930" s="183"/>
      <c r="N930" s="183"/>
    </row>
    <row r="931" spans="3:14">
      <c r="C931" s="183"/>
      <c r="D931" s="183"/>
      <c r="E931" s="183"/>
      <c r="F931" s="183"/>
      <c r="G931" s="183"/>
      <c r="H931" s="183"/>
      <c r="I931" s="183"/>
      <c r="J931" s="183"/>
      <c r="K931" s="183"/>
      <c r="L931" s="183"/>
      <c r="M931" s="183"/>
      <c r="N931" s="183"/>
    </row>
    <row r="932" spans="3:14">
      <c r="C932" s="183"/>
      <c r="D932" s="183"/>
      <c r="E932" s="183"/>
      <c r="F932" s="183"/>
      <c r="G932" s="183"/>
      <c r="H932" s="183"/>
      <c r="I932" s="183"/>
      <c r="J932" s="183"/>
      <c r="K932" s="183"/>
      <c r="L932" s="183"/>
      <c r="M932" s="183"/>
      <c r="N932" s="183"/>
    </row>
    <row r="933" spans="3:14">
      <c r="C933" s="183"/>
      <c r="D933" s="183"/>
      <c r="E933" s="183"/>
      <c r="F933" s="183"/>
      <c r="G933" s="183"/>
      <c r="H933" s="183"/>
      <c r="I933" s="183"/>
      <c r="J933" s="183"/>
      <c r="K933" s="183"/>
      <c r="L933" s="183"/>
      <c r="M933" s="183"/>
      <c r="N933" s="183"/>
    </row>
    <row r="934" spans="3:14">
      <c r="C934" s="183"/>
      <c r="D934" s="183"/>
      <c r="E934" s="183"/>
      <c r="F934" s="183"/>
      <c r="G934" s="183"/>
      <c r="H934" s="183"/>
      <c r="I934" s="183"/>
      <c r="J934" s="183"/>
      <c r="K934" s="183"/>
      <c r="L934" s="183"/>
      <c r="M934" s="183"/>
      <c r="N934" s="183"/>
    </row>
    <row r="935" spans="3:14">
      <c r="C935" s="183"/>
      <c r="D935" s="183"/>
      <c r="E935" s="183"/>
      <c r="F935" s="183"/>
      <c r="G935" s="183"/>
      <c r="H935" s="183"/>
      <c r="I935" s="183"/>
      <c r="J935" s="183"/>
      <c r="K935" s="183"/>
      <c r="L935" s="183"/>
      <c r="M935" s="183"/>
      <c r="N935" s="183"/>
    </row>
    <row r="936" spans="3:14">
      <c r="C936" s="183"/>
      <c r="D936" s="183"/>
      <c r="E936" s="183"/>
      <c r="F936" s="183"/>
      <c r="G936" s="183"/>
      <c r="H936" s="183"/>
      <c r="I936" s="183"/>
      <c r="J936" s="183"/>
      <c r="K936" s="183"/>
      <c r="L936" s="183"/>
      <c r="M936" s="183"/>
      <c r="N936" s="183"/>
    </row>
    <row r="937" spans="3:14">
      <c r="C937" s="183"/>
      <c r="D937" s="183"/>
      <c r="E937" s="183"/>
      <c r="F937" s="183"/>
      <c r="G937" s="183"/>
      <c r="H937" s="183"/>
      <c r="I937" s="183"/>
      <c r="J937" s="183"/>
      <c r="K937" s="183"/>
      <c r="L937" s="183"/>
      <c r="M937" s="183"/>
      <c r="N937" s="183"/>
    </row>
    <row r="938" spans="3:14">
      <c r="C938" s="183"/>
      <c r="D938" s="183"/>
      <c r="E938" s="183"/>
      <c r="F938" s="183"/>
      <c r="G938" s="183"/>
      <c r="H938" s="183"/>
      <c r="I938" s="183"/>
      <c r="J938" s="183"/>
      <c r="K938" s="183"/>
      <c r="L938" s="183"/>
      <c r="M938" s="183"/>
      <c r="N938" s="183"/>
    </row>
    <row r="939" spans="3:14">
      <c r="C939" s="183"/>
      <c r="D939" s="183"/>
      <c r="E939" s="183"/>
      <c r="F939" s="183"/>
      <c r="G939" s="183"/>
      <c r="H939" s="183"/>
      <c r="I939" s="183"/>
      <c r="J939" s="183"/>
      <c r="K939" s="183"/>
      <c r="L939" s="183"/>
      <c r="M939" s="183"/>
      <c r="N939" s="183"/>
    </row>
    <row r="940" spans="3:14">
      <c r="C940" s="183"/>
      <c r="D940" s="183"/>
      <c r="E940" s="183"/>
      <c r="F940" s="183"/>
      <c r="G940" s="183"/>
      <c r="H940" s="183"/>
      <c r="I940" s="183"/>
      <c r="J940" s="183"/>
      <c r="K940" s="183"/>
      <c r="L940" s="183"/>
      <c r="M940" s="183"/>
      <c r="N940" s="183"/>
    </row>
    <row r="941" spans="3:14">
      <c r="C941" s="183"/>
      <c r="D941" s="183"/>
      <c r="E941" s="183"/>
      <c r="F941" s="183"/>
      <c r="G941" s="183"/>
      <c r="H941" s="183"/>
      <c r="I941" s="183"/>
      <c r="J941" s="183"/>
      <c r="K941" s="183"/>
      <c r="L941" s="183"/>
      <c r="M941" s="183"/>
      <c r="N941" s="183"/>
    </row>
    <row r="942" spans="3:14">
      <c r="C942" s="183"/>
      <c r="D942" s="183"/>
      <c r="E942" s="183"/>
      <c r="F942" s="183"/>
      <c r="G942" s="183"/>
      <c r="H942" s="183"/>
      <c r="I942" s="183"/>
      <c r="J942" s="183"/>
      <c r="K942" s="183"/>
      <c r="L942" s="183"/>
      <c r="M942" s="183"/>
      <c r="N942" s="183"/>
    </row>
    <row r="943" spans="3:14">
      <c r="C943" s="183"/>
      <c r="D943" s="183"/>
      <c r="E943" s="183"/>
      <c r="F943" s="183"/>
      <c r="G943" s="183"/>
      <c r="H943" s="183"/>
      <c r="I943" s="183"/>
      <c r="J943" s="183"/>
      <c r="K943" s="183"/>
      <c r="L943" s="183"/>
      <c r="M943" s="183"/>
      <c r="N943" s="183"/>
    </row>
    <row r="944" spans="3:14">
      <c r="C944" s="183"/>
      <c r="D944" s="183"/>
      <c r="E944" s="183"/>
      <c r="F944" s="183"/>
      <c r="G944" s="183"/>
      <c r="H944" s="183"/>
      <c r="I944" s="183"/>
      <c r="J944" s="183"/>
      <c r="K944" s="183"/>
      <c r="L944" s="183"/>
      <c r="M944" s="183"/>
      <c r="N944" s="183"/>
    </row>
    <row r="945" spans="3:14">
      <c r="C945" s="183"/>
      <c r="D945" s="183"/>
      <c r="E945" s="183"/>
      <c r="F945" s="183"/>
      <c r="G945" s="183"/>
      <c r="H945" s="183"/>
      <c r="I945" s="183"/>
      <c r="J945" s="183"/>
      <c r="K945" s="183"/>
      <c r="L945" s="183"/>
      <c r="M945" s="183"/>
      <c r="N945" s="183"/>
    </row>
    <row r="946" spans="3:14">
      <c r="C946" s="183"/>
      <c r="D946" s="183"/>
      <c r="E946" s="183"/>
      <c r="F946" s="183"/>
      <c r="G946" s="183"/>
      <c r="H946" s="183"/>
      <c r="I946" s="183"/>
      <c r="J946" s="183"/>
      <c r="K946" s="183"/>
      <c r="L946" s="183"/>
      <c r="M946" s="183"/>
      <c r="N946" s="183"/>
    </row>
    <row r="947" spans="3:14">
      <c r="C947" s="183"/>
      <c r="D947" s="183"/>
      <c r="E947" s="183"/>
      <c r="F947" s="183"/>
      <c r="G947" s="183"/>
      <c r="H947" s="183"/>
      <c r="I947" s="183"/>
      <c r="J947" s="183"/>
      <c r="K947" s="183"/>
      <c r="L947" s="183"/>
      <c r="M947" s="183"/>
      <c r="N947" s="183"/>
    </row>
    <row r="948" spans="3:14">
      <c r="C948" s="183"/>
      <c r="D948" s="183"/>
      <c r="E948" s="183"/>
      <c r="F948" s="183"/>
      <c r="G948" s="183"/>
      <c r="H948" s="183"/>
      <c r="I948" s="183"/>
      <c r="J948" s="183"/>
      <c r="K948" s="183"/>
      <c r="L948" s="183"/>
      <c r="M948" s="183"/>
      <c r="N948" s="183"/>
    </row>
    <row r="949" spans="3:14">
      <c r="C949" s="183"/>
      <c r="D949" s="183"/>
      <c r="E949" s="183"/>
      <c r="F949" s="183"/>
      <c r="G949" s="183"/>
      <c r="H949" s="183"/>
      <c r="I949" s="183"/>
      <c r="J949" s="183"/>
      <c r="K949" s="183"/>
      <c r="L949" s="183"/>
      <c r="M949" s="183"/>
      <c r="N949" s="183"/>
    </row>
    <row r="950" spans="3:14">
      <c r="C950" s="183"/>
      <c r="D950" s="183"/>
      <c r="E950" s="183"/>
      <c r="F950" s="183"/>
      <c r="G950" s="183"/>
      <c r="H950" s="183"/>
      <c r="I950" s="183"/>
      <c r="J950" s="183"/>
      <c r="K950" s="183"/>
      <c r="L950" s="183"/>
      <c r="M950" s="183"/>
      <c r="N950" s="183"/>
    </row>
    <row r="951" spans="3:14">
      <c r="C951" s="183"/>
      <c r="D951" s="183"/>
      <c r="E951" s="183"/>
      <c r="F951" s="183"/>
      <c r="G951" s="183"/>
      <c r="H951" s="183"/>
      <c r="I951" s="183"/>
      <c r="J951" s="183"/>
      <c r="K951" s="183"/>
      <c r="L951" s="183"/>
      <c r="M951" s="183"/>
      <c r="N951" s="183"/>
    </row>
    <row r="952" spans="3:14">
      <c r="C952" s="183"/>
      <c r="D952" s="183"/>
      <c r="E952" s="183"/>
      <c r="F952" s="183"/>
      <c r="G952" s="183"/>
      <c r="H952" s="183"/>
      <c r="I952" s="183"/>
      <c r="J952" s="183"/>
      <c r="K952" s="183"/>
      <c r="L952" s="183"/>
      <c r="M952" s="183"/>
      <c r="N952" s="183"/>
    </row>
    <row r="953" spans="3:14">
      <c r="C953" s="183"/>
      <c r="D953" s="183"/>
      <c r="E953" s="183"/>
      <c r="F953" s="183"/>
      <c r="G953" s="183"/>
      <c r="H953" s="183"/>
      <c r="I953" s="183"/>
      <c r="J953" s="183"/>
      <c r="K953" s="183"/>
      <c r="L953" s="183"/>
      <c r="M953" s="183"/>
      <c r="N953" s="183"/>
    </row>
    <row r="954" spans="3:14">
      <c r="C954" s="183"/>
      <c r="D954" s="183"/>
      <c r="E954" s="183"/>
      <c r="F954" s="183"/>
      <c r="G954" s="183"/>
      <c r="H954" s="183"/>
      <c r="I954" s="183"/>
      <c r="J954" s="183"/>
      <c r="K954" s="183"/>
      <c r="L954" s="183"/>
      <c r="M954" s="183"/>
      <c r="N954" s="183"/>
    </row>
    <row r="955" spans="3:14">
      <c r="C955" s="183"/>
      <c r="D955" s="183"/>
      <c r="E955" s="183"/>
      <c r="F955" s="183"/>
      <c r="G955" s="183"/>
      <c r="H955" s="183"/>
      <c r="I955" s="183"/>
      <c r="J955" s="183"/>
      <c r="K955" s="183"/>
      <c r="L955" s="183"/>
      <c r="M955" s="183"/>
      <c r="N955" s="183"/>
    </row>
    <row r="956" spans="3:14">
      <c r="C956" s="183"/>
      <c r="D956" s="183"/>
      <c r="E956" s="183"/>
      <c r="F956" s="183"/>
      <c r="G956" s="183"/>
      <c r="H956" s="183"/>
      <c r="I956" s="183"/>
      <c r="J956" s="183"/>
      <c r="K956" s="183"/>
      <c r="L956" s="183"/>
      <c r="M956" s="183"/>
      <c r="N956" s="183"/>
    </row>
    <row r="957" spans="3:14">
      <c r="C957" s="183"/>
      <c r="D957" s="183"/>
      <c r="E957" s="183"/>
      <c r="F957" s="183"/>
      <c r="G957" s="183"/>
      <c r="H957" s="183"/>
      <c r="I957" s="183"/>
      <c r="J957" s="183"/>
      <c r="K957" s="183"/>
      <c r="L957" s="183"/>
      <c r="M957" s="183"/>
      <c r="N957" s="183"/>
    </row>
    <row r="958" spans="3:14">
      <c r="C958" s="183"/>
      <c r="D958" s="183"/>
      <c r="E958" s="183"/>
      <c r="F958" s="183"/>
      <c r="G958" s="183"/>
      <c r="H958" s="183"/>
      <c r="I958" s="183"/>
      <c r="J958" s="183"/>
      <c r="K958" s="183"/>
      <c r="L958" s="183"/>
      <c r="M958" s="183"/>
      <c r="N958" s="183"/>
    </row>
    <row r="959" spans="3:14">
      <c r="C959" s="183"/>
      <c r="D959" s="183"/>
      <c r="E959" s="183"/>
      <c r="F959" s="183"/>
      <c r="G959" s="183"/>
      <c r="H959" s="183"/>
      <c r="I959" s="183"/>
      <c r="J959" s="183"/>
      <c r="K959" s="183"/>
      <c r="L959" s="183"/>
      <c r="M959" s="183"/>
      <c r="N959" s="183"/>
    </row>
    <row r="960" spans="3:14">
      <c r="C960" s="183"/>
      <c r="D960" s="183"/>
      <c r="E960" s="183"/>
      <c r="F960" s="183"/>
      <c r="G960" s="183"/>
      <c r="H960" s="183"/>
      <c r="I960" s="183"/>
      <c r="J960" s="183"/>
      <c r="K960" s="183"/>
      <c r="L960" s="183"/>
      <c r="M960" s="183"/>
      <c r="N960" s="183"/>
    </row>
  </sheetData>
  <mergeCells count="1">
    <mergeCell ref="A1:N1"/>
  </mergeCells>
  <phoneticPr fontId="3" type="noConversion"/>
  <pageMargins left="0.5" right="0.78740157480314965" top="0.17" bottom="0.17" header="0.51181102362204722" footer="0.25"/>
  <pageSetup paperSize="9" scale="85" orientation="landscape" r:id="rId1"/>
  <headerFooter alignWithMargins="0">
    <oddHeader>&amp;A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7a63ae98c9331042c85a0ce3caf3b722">
  <xsd:schema xmlns:xsd="http://www.w3.org/2001/XMLSchema" xmlns:p="http://schemas.microsoft.com/office/2006/metadata/properties" targetNamespace="http://schemas.microsoft.com/office/2006/metadata/properties" ma:root="true" ma:fieldsID="643ad641ad674e858ec36190b61f65c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BFA595FF-0C36-420B-B9D3-BA249716C965}"/>
</file>

<file path=customXml/itemProps2.xml><?xml version="1.0" encoding="utf-8"?>
<ds:datastoreItem xmlns:ds="http://schemas.openxmlformats.org/officeDocument/2006/customXml" ds:itemID="{946C7A5A-418D-4C15-A187-5E7EF9EBB5B5}"/>
</file>

<file path=customXml/itemProps3.xml><?xml version="1.0" encoding="utf-8"?>
<ds:datastoreItem xmlns:ds="http://schemas.openxmlformats.org/officeDocument/2006/customXml" ds:itemID="{4C0B9A46-EBB1-44B6-81B1-CB72552E1AD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25</vt:i4>
      </vt:variant>
      <vt:variant>
        <vt:lpstr>Névvel ellátott tartományok</vt:lpstr>
      </vt:variant>
      <vt:variant>
        <vt:i4>11</vt:i4>
      </vt:variant>
    </vt:vector>
  </HeadingPairs>
  <TitlesOfParts>
    <vt:vector size="36" baseType="lpstr">
      <vt:lpstr>1.sz. melléklet</vt:lpstr>
      <vt:lpstr>2.sz.melléklet</vt:lpstr>
      <vt:lpstr>3.sz.melléklet</vt:lpstr>
      <vt:lpstr>4. sz.melléklet</vt:lpstr>
      <vt:lpstr>5. sz.melléklet</vt:lpstr>
      <vt:lpstr>5.a.sz. melléklet</vt:lpstr>
      <vt:lpstr>5.b.sz. melléklet</vt:lpstr>
      <vt:lpstr>6. sz.melléklet</vt:lpstr>
      <vt:lpstr>6.a.sz. melléklet</vt:lpstr>
      <vt:lpstr>6.b.sz.melléklet</vt:lpstr>
      <vt:lpstr>6.c.sz. melléklet</vt:lpstr>
      <vt:lpstr>7.sz.melléklet</vt:lpstr>
      <vt:lpstr>8.sz. melléklet</vt:lpstr>
      <vt:lpstr>9.sz. melléklet</vt:lpstr>
      <vt:lpstr>10.sz. melléklet </vt:lpstr>
      <vt:lpstr>11.sz.melléklet</vt:lpstr>
      <vt:lpstr>11.a.sz.melléklet</vt:lpstr>
      <vt:lpstr>12.sz.melléklet</vt:lpstr>
      <vt:lpstr>12.a.sz.melléklet</vt:lpstr>
      <vt:lpstr>13.sz.melléklet</vt:lpstr>
      <vt:lpstr>14.sz.melléklet</vt:lpstr>
      <vt:lpstr>15.sz.melléklet</vt:lpstr>
      <vt:lpstr>16.sz. melléklet</vt:lpstr>
      <vt:lpstr>17. sz.melléklet</vt:lpstr>
      <vt:lpstr>18.sz.melléklet</vt:lpstr>
      <vt:lpstr>'6. sz.melléklet'!Nyomtatási_cím</vt:lpstr>
      <vt:lpstr>'1.sz. melléklet'!Nyomtatási_terület</vt:lpstr>
      <vt:lpstr>'10.sz. melléklet '!Nyomtatási_terület</vt:lpstr>
      <vt:lpstr>'17. sz.melléklet'!Nyomtatási_terület</vt:lpstr>
      <vt:lpstr>'4. sz.melléklet'!Nyomtatási_terület</vt:lpstr>
      <vt:lpstr>'5. sz.melléklet'!Nyomtatási_terület</vt:lpstr>
      <vt:lpstr>'5.b.sz. melléklet'!Nyomtatási_terület</vt:lpstr>
      <vt:lpstr>'8.sz. melléklet'!Nyomtatási_terület</vt:lpstr>
      <vt:lpstr>'9.sz. melléklet'!Nyomtatási_terület</vt:lpstr>
      <vt:lpstr>'11.a.sz.melléklet'!sora__5</vt:lpstr>
      <vt:lpstr>'11.sz.melléklet'!sora__5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farkas</dc:title>
  <dc:creator>Polgármesteri Hivatal</dc:creator>
  <cp:lastModifiedBy>Aniko</cp:lastModifiedBy>
  <cp:lastPrinted>2014-11-03T07:15:57Z</cp:lastPrinted>
  <dcterms:created xsi:type="dcterms:W3CDTF">2002-01-23T07:14:43Z</dcterms:created>
  <dcterms:modified xsi:type="dcterms:W3CDTF">2014-11-03T10:27:07Z</dcterms:modified>
</cp:coreProperties>
</file>